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5585" windowHeight="6735" activeTab="2"/>
  </bookViews>
  <sheets>
    <sheet name="Krycí list" sheetId="1" r:id="rId1"/>
    <sheet name="Rekapitulácia" sheetId="2" r:id="rId2"/>
    <sheet name="Zadanie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<sst xmlns="http://schemas.openxmlformats.org/spreadsheetml/2006/main" count="538" uniqueCount="278">
  <si>
    <t>KRYCÍ LIST ROZPOČTU</t>
  </si>
  <si>
    <t>Názov stavby</t>
  </si>
  <si>
    <t>Rekonštrukcia a modernizácia kuchyne v budove Materskej školy Dulova Ves</t>
  </si>
  <si>
    <t>JKSO</t>
  </si>
  <si>
    <t xml:space="preserve"> </t>
  </si>
  <si>
    <t>Kód stavby</t>
  </si>
  <si>
    <t>032</t>
  </si>
  <si>
    <t>Názov objektu</t>
  </si>
  <si>
    <t>SO 01 - Materská škola, vlastný objekt</t>
  </si>
  <si>
    <t>EČO</t>
  </si>
  <si>
    <t>Kód objektu</t>
  </si>
  <si>
    <t>037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</si>
  <si>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</si>
  <si>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</si>
  <si>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</si>
  <si>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</si>
  <si>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</si>
  <si>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</si>
  <si>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</si>
  <si>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</si>
  <si>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</si>
  <si>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</si>
  <si>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</si>
  <si>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</si>
  <si>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</si>
  <si>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</si>
  <si>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</si>
  <si>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</si>
  <si>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</si>
  <si>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</si>
  <si>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</si>
  <si>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</si>
  <si>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</si>
  <si>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</si>
  <si>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</si>
  <si>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</si>
  <si>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</si>
  <si>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</si>
  <si>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</si>
  <si>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</si>
  <si>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</si>
  <si>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</si>
  <si>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</si>
  <si>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</si>
  <si>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</si>
  <si>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</si>
  <si>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</si>
  <si>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</si>
  <si>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</si>
  <si>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</si>
  <si>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</si>
  <si>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</si>
  <si>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</si>
  <si>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</si>
  <si>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</si>
  <si>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</si>
  <si>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</si>
  <si>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</si>
  <si>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</si>
  <si>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</si>
  <si>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</si>
  <si>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</si>
  <si>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</si>
  <si>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</si>
  <si>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</si>
  <si>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</si>
  <si>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</si>
  <si>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</si>
  <si>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</si>
  <si>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</si>
  <si>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</si>
  <si>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</si>
  <si>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</si>
  <si>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</si>
  <si>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</si>
  <si>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</si>
  <si>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</si>
  <si>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</si>
  <si>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</si>
  <si>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</si>
  <si>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</si>
  <si>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</si>
  <si>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</si>
  <si>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</si>
  <si>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</si>
  <si>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</si>
  <si>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</si>
  <si>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</si>
  <si>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</si>
  <si>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</si>
  <si>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</si>
  <si>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</si>
  <si>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</si>
  <si>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</si>
  <si>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</si>
  <si>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</si>
  <si>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</si>
  <si>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</si>
  <si>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</si>
  <si>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</si>
  <si>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</si>
  <si>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</si>
  <si>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</si>
  <si>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</si>
  <si>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</si>
  <si>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9</t>
  </si>
  <si>
    <t>Ostatné konštrukcie a práce-búranie</t>
  </si>
  <si>
    <t>1</t>
  </si>
  <si>
    <t>K</t>
  </si>
  <si>
    <t>013</t>
  </si>
  <si>
    <t>973042241</t>
  </si>
  <si>
    <t>Vysekanie v murive betónovom kapsy plochy do 0, 10 m2, hĺbky do 150 mm,  -0,01800t</t>
  </si>
  <si>
    <t>ks</t>
  </si>
  <si>
    <t>2</t>
  </si>
  <si>
    <t>973042341</t>
  </si>
  <si>
    <t>Vysekanie v murive betónovom kapsy plochy do 0, 25 m2, hĺbky do 150 mm,  -0,04700t</t>
  </si>
  <si>
    <t>3</t>
  </si>
  <si>
    <t>974031153</t>
  </si>
  <si>
    <t>Vysekávanie rýh v akomkoľvek murive tehlovom na akúkoľvek maltu do hĺbky 100 mm a š. do 100 mm,  -0,01800t</t>
  </si>
  <si>
    <t>m</t>
  </si>
  <si>
    <t>4</t>
  </si>
  <si>
    <t>974031155</t>
  </si>
  <si>
    <t>Vysekávanie rýh v akomkoľvek murive tehlovom na akúkoľvek maltu do hĺbky 100 mm a š. do 200 mm,  -0,03800t</t>
  </si>
  <si>
    <t>Práce a dodávky PSV</t>
  </si>
  <si>
    <t>713</t>
  </si>
  <si>
    <t>Izolácie tepelné</t>
  </si>
  <si>
    <t>5</t>
  </si>
  <si>
    <t>713482302</t>
  </si>
  <si>
    <t>Montaž trubíc MIRELON hr.6 mm, vnút.priemer 22 mm</t>
  </si>
  <si>
    <t>6</t>
  </si>
  <si>
    <t>713482303</t>
  </si>
  <si>
    <t>Montaž trubíc MIRELON hr.6 mm, vnút.priemer 26 mm</t>
  </si>
  <si>
    <t>7</t>
  </si>
  <si>
    <t>M</t>
  </si>
  <si>
    <t>MAT</t>
  </si>
  <si>
    <t>2837710200</t>
  </si>
  <si>
    <t>Izolácia potrubia- 22/  6"  MIRELON</t>
  </si>
  <si>
    <t>8</t>
  </si>
  <si>
    <t>2837710300</t>
  </si>
  <si>
    <t>Izolácia potrubia- 22/  9"  MIRELON</t>
  </si>
  <si>
    <t>2837710600</t>
  </si>
  <si>
    <t>Izolácia potrubia- 28/  9"  MIRELON</t>
  </si>
  <si>
    <t>721</t>
  </si>
  <si>
    <t>Zdravotech. vnútorná kanalizácia</t>
  </si>
  <si>
    <t>10</t>
  </si>
  <si>
    <t>721170907</t>
  </si>
  <si>
    <t>Oprava odpadového potrubia novodurového vsadenie odbočky do potrubia D 75</t>
  </si>
  <si>
    <t>11</t>
  </si>
  <si>
    <t>721170909</t>
  </si>
  <si>
    <t>Oprava odpadového potrubia novodurového vsadenie odbočky do potrubia D 110, D 114</t>
  </si>
  <si>
    <t>12</t>
  </si>
  <si>
    <t>721171107</t>
  </si>
  <si>
    <t>Potrubie z PVC - U odpadové ležaté hrdlové D 75x1, 8</t>
  </si>
  <si>
    <t>13</t>
  </si>
  <si>
    <t>721171109</t>
  </si>
  <si>
    <t>Potrubie z PVC - U odpadové ležaté hrdlové D 110x2, 2</t>
  </si>
  <si>
    <t>14</t>
  </si>
  <si>
    <t>721173205</t>
  </si>
  <si>
    <t>Potrubie z PVC - U odpadné pripájacie D 50x1, 8</t>
  </si>
  <si>
    <t>15</t>
  </si>
  <si>
    <t>721194105</t>
  </si>
  <si>
    <t>Zriadenie prípojky na potrubí vyvedenie a upevnenie odpadových výpustiek D 50x1, 8</t>
  </si>
  <si>
    <t>16</t>
  </si>
  <si>
    <t>721194107</t>
  </si>
  <si>
    <t>Zriadenie prípojky na potrubí vyvedenie a upevnenie odpadových výpustiek D 75x1, 9</t>
  </si>
  <si>
    <t>17</t>
  </si>
  <si>
    <t>721194109</t>
  </si>
  <si>
    <t>Zriadenie prípojky na potrubí vyvedenie a upevnenie odpadových výpustiek D 110x2, 3</t>
  </si>
  <si>
    <t>18</t>
  </si>
  <si>
    <t>721212402</t>
  </si>
  <si>
    <t xml:space="preserve">Montáž podlahového vpustu, s vodorovným odtokom z PVC DN 75 </t>
  </si>
  <si>
    <t>19</t>
  </si>
  <si>
    <t>2864700125</t>
  </si>
  <si>
    <t>Čistiaci kus 90°, D 75, s viečkom O 75 obj.č. 365.451.16.1   GEBERIT</t>
  </si>
  <si>
    <t>20</t>
  </si>
  <si>
    <t>2863120322</t>
  </si>
  <si>
    <t>Zápachová uzávierka - vodorovný vtok a výtok 50/56 mm  obj.č. 152.045.16.1   GEBERIT</t>
  </si>
  <si>
    <t>21</t>
  </si>
  <si>
    <t>998721101</t>
  </si>
  <si>
    <t>Presun hmôt pre vnútornú kanalizáciu v objektoch výšky do 6 m</t>
  </si>
  <si>
    <t>t</t>
  </si>
  <si>
    <t>722</t>
  </si>
  <si>
    <t>Zdravotechnika - vnútorný vodovod</t>
  </si>
  <si>
    <t>22</t>
  </si>
  <si>
    <t>722171213</t>
  </si>
  <si>
    <t>Potrubie z plastických hmôt z PE rúrok TPD 71-6571 rad stredne ťažký z rPE D 32/3, 4</t>
  </si>
  <si>
    <t>23</t>
  </si>
  <si>
    <t>000000051452</t>
  </si>
  <si>
    <t>PE T kus       32/ 3/4 "/32</t>
  </si>
  <si>
    <t>24</t>
  </si>
  <si>
    <t>00000006321</t>
  </si>
  <si>
    <t>PE prechod FE  32/1" F</t>
  </si>
  <si>
    <t>25</t>
  </si>
  <si>
    <t>722172111</t>
  </si>
  <si>
    <t>Potrubie z plastických rúr PP D20/2.8 - PN16, polyfúznym zváraním</t>
  </si>
  <si>
    <t>26</t>
  </si>
  <si>
    <t>722172121</t>
  </si>
  <si>
    <t>Potrubie z plastických rúr PP D20/3.4 - PN20, polyfúznym zváraním</t>
  </si>
  <si>
    <t>27</t>
  </si>
  <si>
    <t>722172122</t>
  </si>
  <si>
    <t>Potrubie z plastických rúr PP D25/4.2 - PN20, polyfúznym zváraním</t>
  </si>
  <si>
    <t>28</t>
  </si>
  <si>
    <t>722190223</t>
  </si>
  <si>
    <t>Prípojka vodovodná z oceľových rúr pre pevné pripojenie DN 25</t>
  </si>
  <si>
    <t>súb.</t>
  </si>
  <si>
    <t>29</t>
  </si>
  <si>
    <t>722190401</t>
  </si>
  <si>
    <t>Vyvedenie a upevnenie výpustky DN 15</t>
  </si>
  <si>
    <t>30</t>
  </si>
  <si>
    <t>722190901</t>
  </si>
  <si>
    <t>Uzatvorenie alebo otvorenie vodovodného potrubia</t>
  </si>
  <si>
    <t>31</t>
  </si>
  <si>
    <t>722231041</t>
  </si>
  <si>
    <t>Montáž armatúry s dvoma závitmi, posúvač klinový G 1/2</t>
  </si>
  <si>
    <t>32</t>
  </si>
  <si>
    <t>000009878</t>
  </si>
  <si>
    <t>Armatury zavit.</t>
  </si>
  <si>
    <t>sub</t>
  </si>
  <si>
    <t>33</t>
  </si>
  <si>
    <t>0000011141</t>
  </si>
  <si>
    <t xml:space="preserve">Kohut guľovy DN 25 s šrub. v </t>
  </si>
  <si>
    <t>34</t>
  </si>
  <si>
    <t>722231043</t>
  </si>
  <si>
    <t>Montáž armatúry s dvoma závitmi, posúvač klinový G 1</t>
  </si>
  <si>
    <t>35</t>
  </si>
  <si>
    <t>722290226</t>
  </si>
  <si>
    <t>Tlaková skúška vodovodného potrubia závitového do DN 50</t>
  </si>
  <si>
    <t>725</t>
  </si>
  <si>
    <t>Zdravotechnika - zariaď. predmety</t>
  </si>
  <si>
    <t>36</t>
  </si>
  <si>
    <t>725210821</t>
  </si>
  <si>
    <t>Demontážné práce</t>
  </si>
  <si>
    <t>37</t>
  </si>
  <si>
    <t>725219201</t>
  </si>
  <si>
    <t>Montáž umývadla na konzoly, bez výtokovej armatúry</t>
  </si>
  <si>
    <t>38</t>
  </si>
  <si>
    <t>725319114</t>
  </si>
  <si>
    <t xml:space="preserve">Montáž kuchynských drezov jednoduchých, hranatých, s rozmerom  do 1000 x 600 mm, bez výtokových armatúr </t>
  </si>
  <si>
    <t>39</t>
  </si>
  <si>
    <t>5523134500</t>
  </si>
  <si>
    <t>Stôl nerez ,drez  antikorový 1100x600x900</t>
  </si>
  <si>
    <t>40</t>
  </si>
  <si>
    <t>5523134700</t>
  </si>
  <si>
    <t>Stôl nerez ,drez  antikorový 900x600x900</t>
  </si>
  <si>
    <t>41</t>
  </si>
  <si>
    <t>5523134900</t>
  </si>
  <si>
    <t>Drez  antikorový 1000 x 600 x 850 - dvojdrez</t>
  </si>
  <si>
    <t>42</t>
  </si>
  <si>
    <t>000002873</t>
  </si>
  <si>
    <t>Umyvadlo  550</t>
  </si>
  <si>
    <t>43</t>
  </si>
  <si>
    <t>725329103</t>
  </si>
  <si>
    <t>Montáž kuchynských drezov dvojitých, s dvoma drezmi, alebo okapovým drezom s rozmerom 1110 x 510, bez výtok. armatúr</t>
  </si>
  <si>
    <t>44</t>
  </si>
  <si>
    <t>725829201</t>
  </si>
  <si>
    <t>Montáž batérie umývadlovej a drezovej nástennej pákovej, alebo klasickej</t>
  </si>
  <si>
    <t>45</t>
  </si>
  <si>
    <t>000002819</t>
  </si>
  <si>
    <t>Bateria dresova T 507</t>
  </si>
  <si>
    <t>46</t>
  </si>
  <si>
    <t>00000281215</t>
  </si>
  <si>
    <t>Bateria dres. so sprchou150</t>
  </si>
  <si>
    <t>47</t>
  </si>
  <si>
    <t>725849205</t>
  </si>
  <si>
    <t>Montáž batérie sprchovej nástennej, držiak sprchy s nastaviteľnou výškou sprchy</t>
  </si>
  <si>
    <t>48</t>
  </si>
  <si>
    <t>725869302</t>
  </si>
  <si>
    <t>Montáž zápachovej uzávierky pre zariaďovacie predmety, umývadlová do D 50</t>
  </si>
  <si>
    <t>49</t>
  </si>
  <si>
    <t>0000023054</t>
  </si>
  <si>
    <t>Sifon umyvad. T 704-50</t>
  </si>
  <si>
    <t>50</t>
  </si>
  <si>
    <t>0000023084</t>
  </si>
  <si>
    <t>Sifon drez. 2x50</t>
  </si>
  <si>
    <t>51</t>
  </si>
  <si>
    <t>725869313</t>
  </si>
  <si>
    <t>Montáž zápachovej uzávierky pre zariaďovacie predmety, drezová do D 50 (pre dva drezy)</t>
  </si>
  <si>
    <t>Zdravotechnika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</si>
</sst>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###;\-####"/>
    <numFmt numFmtId="173" formatCode="#,##0;\-#,##0"/>
    <numFmt numFmtId="174" formatCode="#,##0.00;\-#,##0.00"/>
    <numFmt numFmtId="175" formatCode="#,##0.0000;\-#,##0.0000"/>
    <numFmt numFmtId="176" formatCode="#,##0.000;\-#,##0.000"/>
    <numFmt numFmtId="177" formatCode="#,##0.00000;\-#,##0.00000"/>
    <numFmt numFmtId="178" formatCode="#,##0.0;\-#,##0.0"/>
  </numFmts>
  <fonts count="55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72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72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4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74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74" fontId="0" fillId="0" borderId="24" xfId="0" applyNumberFormat="1" applyFont="1" applyBorder="1" applyAlignment="1" applyProtection="1">
      <alignment horizontal="right" vertical="center"/>
      <protection/>
    </xf>
    <xf numFmtId="173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4" fontId="7" fillId="0" borderId="31" xfId="0" applyNumberFormat="1" applyFont="1" applyBorder="1" applyAlignment="1" applyProtection="1">
      <alignment horizontal="right" vertical="center"/>
      <protection/>
    </xf>
    <xf numFmtId="173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75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73" fontId="3" fillId="0" borderId="24" xfId="0" applyNumberFormat="1" applyFont="1" applyBorder="1" applyAlignment="1" applyProtection="1">
      <alignment horizontal="right" vertical="center"/>
      <protection/>
    </xf>
    <xf numFmtId="174" fontId="3" fillId="0" borderId="25" xfId="0" applyNumberFormat="1" applyFont="1" applyBorder="1" applyAlignment="1" applyProtection="1">
      <alignment horizontal="righ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175" fontId="12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75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4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172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74" fontId="16" fillId="0" borderId="0" xfId="0" applyNumberFormat="1" applyFont="1" applyAlignment="1" applyProtection="1">
      <alignment horizontal="right" vertical="center"/>
      <protection/>
    </xf>
    <xf numFmtId="176" fontId="16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74" fontId="17" fillId="0" borderId="0" xfId="0" applyNumberFormat="1" applyFont="1" applyAlignment="1" applyProtection="1">
      <alignment horizontal="right" vertical="center"/>
      <protection/>
    </xf>
    <xf numFmtId="176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74" fontId="19" fillId="0" borderId="0" xfId="0" applyNumberFormat="1" applyFont="1" applyAlignment="1" applyProtection="1">
      <alignment horizontal="right" vertical="center"/>
      <protection/>
    </xf>
    <xf numFmtId="176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72" fontId="2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74" fontId="16" fillId="0" borderId="11" xfId="0" applyNumberFormat="1" applyFont="1" applyBorder="1" applyAlignment="1" applyProtection="1">
      <alignment horizontal="right" vertical="center"/>
      <protection/>
    </xf>
    <xf numFmtId="176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74" fontId="20" fillId="0" borderId="0" xfId="0" applyNumberFormat="1" applyFont="1" applyAlignment="1" applyProtection="1">
      <alignment horizontal="right" vertical="center"/>
      <protection/>
    </xf>
    <xf numFmtId="177" fontId="20" fillId="0" borderId="0" xfId="0" applyNumberFormat="1" applyFont="1" applyAlignment="1" applyProtection="1">
      <alignment horizontal="right" vertical="center"/>
      <protection/>
    </xf>
    <xf numFmtId="176" fontId="20" fillId="0" borderId="0" xfId="0" applyNumberFormat="1" applyFont="1" applyAlignment="1" applyProtection="1">
      <alignment horizontal="right" vertical="center"/>
      <protection/>
    </xf>
    <xf numFmtId="178" fontId="20" fillId="0" borderId="0" xfId="0" applyNumberFormat="1" applyFont="1" applyAlignment="1" applyProtection="1">
      <alignment horizontal="right" vertical="center"/>
      <protection/>
    </xf>
    <xf numFmtId="173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3" fillId="0" borderId="61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left" vertical="top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2">
      <selection activeCell="O31" sqref="O3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74" t="s">
        <v>2</v>
      </c>
      <c r="F5" s="174"/>
      <c r="G5" s="174"/>
      <c r="H5" s="174"/>
      <c r="I5" s="174"/>
      <c r="J5" s="174"/>
      <c r="K5" s="13"/>
      <c r="L5" s="13"/>
      <c r="M5" s="13"/>
      <c r="N5" s="13"/>
      <c r="O5" s="13" t="s">
        <v>3</v>
      </c>
      <c r="P5" s="14" t="s">
        <v>4</v>
      </c>
      <c r="Q5" s="15"/>
      <c r="R5" s="16"/>
      <c r="S5" s="17"/>
    </row>
    <row r="6" spans="1:19" ht="17.25" customHeight="1" hidden="1">
      <c r="A6" s="12"/>
      <c r="B6" s="13" t="s">
        <v>5</v>
      </c>
      <c r="C6" s="13"/>
      <c r="D6" s="13"/>
      <c r="E6" s="18" t="s">
        <v>6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7</v>
      </c>
      <c r="C7" s="13"/>
      <c r="D7" s="13"/>
      <c r="E7" s="175" t="s">
        <v>8</v>
      </c>
      <c r="F7" s="175"/>
      <c r="G7" s="175"/>
      <c r="H7" s="175"/>
      <c r="I7" s="175"/>
      <c r="J7" s="175"/>
      <c r="K7" s="13"/>
      <c r="L7" s="13"/>
      <c r="M7" s="13"/>
      <c r="N7" s="13"/>
      <c r="O7" s="13" t="s">
        <v>9</v>
      </c>
      <c r="P7" s="22"/>
      <c r="Q7" s="21"/>
      <c r="R7" s="19"/>
      <c r="S7" s="17"/>
    </row>
    <row r="8" spans="1:19" ht="17.25" customHeight="1" hidden="1">
      <c r="A8" s="12"/>
      <c r="B8" s="13" t="s">
        <v>10</v>
      </c>
      <c r="C8" s="13"/>
      <c r="D8" s="13"/>
      <c r="E8" s="18" t="s">
        <v>11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12</v>
      </c>
      <c r="C9" s="13"/>
      <c r="D9" s="13"/>
      <c r="E9" s="176" t="s">
        <v>277</v>
      </c>
      <c r="F9" s="176"/>
      <c r="G9" s="176"/>
      <c r="H9" s="176"/>
      <c r="I9" s="176"/>
      <c r="J9" s="176"/>
      <c r="K9" s="13"/>
      <c r="L9" s="13"/>
      <c r="M9" s="13"/>
      <c r="N9" s="13"/>
      <c r="O9" s="13" t="s">
        <v>13</v>
      </c>
      <c r="P9" s="177"/>
      <c r="Q9" s="177"/>
      <c r="R9" s="177"/>
      <c r="S9" s="17"/>
    </row>
    <row r="10" spans="1:19" ht="17.25" customHeight="1" hidden="1">
      <c r="A10" s="12"/>
      <c r="B10" s="13" t="s">
        <v>14</v>
      </c>
      <c r="C10" s="13"/>
      <c r="D10" s="13"/>
      <c r="E10" s="23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7.25" customHeight="1" hidden="1">
      <c r="A11" s="12"/>
      <c r="B11" s="13" t="s">
        <v>15</v>
      </c>
      <c r="C11" s="13"/>
      <c r="D11" s="13"/>
      <c r="E11" s="23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7.25" customHeight="1" hidden="1">
      <c r="A12" s="12"/>
      <c r="B12" s="13" t="s">
        <v>16</v>
      </c>
      <c r="C12" s="13"/>
      <c r="D12" s="13"/>
      <c r="E12" s="23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7.25" customHeight="1" hidden="1">
      <c r="A13" s="12"/>
      <c r="B13" s="13"/>
      <c r="C13" s="13"/>
      <c r="D13" s="13"/>
      <c r="E13" s="23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/>
      <c r="C14" s="13"/>
      <c r="D14" s="13"/>
      <c r="E14" s="23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/>
      <c r="C15" s="13"/>
      <c r="D15" s="13"/>
      <c r="E15" s="23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3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3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3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3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3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3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3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3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4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17</v>
      </c>
      <c r="P25" s="13" t="s">
        <v>18</v>
      </c>
      <c r="Q25" s="13"/>
      <c r="R25" s="13"/>
      <c r="S25" s="17"/>
    </row>
    <row r="26" spans="1:19" ht="17.25" customHeight="1">
      <c r="A26" s="12"/>
      <c r="B26" s="13" t="s">
        <v>19</v>
      </c>
      <c r="C26" s="13"/>
      <c r="D26" s="13"/>
      <c r="E26" s="14" t="s">
        <v>4</v>
      </c>
      <c r="F26" s="25"/>
      <c r="G26" s="25"/>
      <c r="H26" s="25"/>
      <c r="I26" s="25"/>
      <c r="J26" s="16"/>
      <c r="K26" s="13"/>
      <c r="L26" s="13"/>
      <c r="M26" s="13"/>
      <c r="N26" s="13"/>
      <c r="O26" s="26"/>
      <c r="P26" s="27"/>
      <c r="Q26" s="28"/>
      <c r="R26" s="29"/>
      <c r="S26" s="17"/>
    </row>
    <row r="27" spans="1:19" ht="17.25" customHeight="1">
      <c r="A27" s="12"/>
      <c r="B27" s="13" t="s">
        <v>20</v>
      </c>
      <c r="C27" s="13"/>
      <c r="D27" s="13"/>
      <c r="E27" s="22"/>
      <c r="F27" s="13"/>
      <c r="G27" s="13"/>
      <c r="H27" s="13"/>
      <c r="I27" s="13"/>
      <c r="J27" s="19"/>
      <c r="K27" s="13"/>
      <c r="L27" s="13"/>
      <c r="M27" s="13"/>
      <c r="N27" s="13"/>
      <c r="O27" s="26"/>
      <c r="P27" s="27"/>
      <c r="Q27" s="28"/>
      <c r="R27" s="29"/>
      <c r="S27" s="17"/>
    </row>
    <row r="28" spans="1:19" ht="17.25" customHeight="1">
      <c r="A28" s="12"/>
      <c r="B28" s="13" t="s">
        <v>21</v>
      </c>
      <c r="C28" s="13"/>
      <c r="D28" s="13"/>
      <c r="E28" s="22"/>
      <c r="F28" s="13"/>
      <c r="G28" s="13"/>
      <c r="H28" s="13"/>
      <c r="I28" s="13"/>
      <c r="J28" s="19"/>
      <c r="K28" s="13"/>
      <c r="L28" s="13"/>
      <c r="M28" s="13"/>
      <c r="N28" s="13"/>
      <c r="O28" s="26"/>
      <c r="P28" s="27"/>
      <c r="Q28" s="28"/>
      <c r="R28" s="29"/>
      <c r="S28" s="17"/>
    </row>
    <row r="29" spans="1:19" ht="17.25" customHeight="1">
      <c r="A29" s="12"/>
      <c r="B29" s="13"/>
      <c r="C29" s="13"/>
      <c r="D29" s="13"/>
      <c r="E29" s="30"/>
      <c r="F29" s="31"/>
      <c r="G29" s="31"/>
      <c r="H29" s="31"/>
      <c r="I29" s="31"/>
      <c r="J29" s="32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3" t="s">
        <v>22</v>
      </c>
      <c r="F30" s="13"/>
      <c r="G30" s="13" t="s">
        <v>23</v>
      </c>
      <c r="H30" s="13"/>
      <c r="I30" s="13"/>
      <c r="J30" s="13"/>
      <c r="K30" s="13"/>
      <c r="L30" s="13"/>
      <c r="M30" s="13"/>
      <c r="N30" s="13"/>
      <c r="O30" s="33" t="s">
        <v>24</v>
      </c>
      <c r="P30" s="21"/>
      <c r="Q30" s="21"/>
      <c r="R30" s="34"/>
      <c r="S30" s="17"/>
    </row>
    <row r="31" spans="1:19" ht="17.25" customHeight="1">
      <c r="A31" s="12"/>
      <c r="B31" s="13"/>
      <c r="C31" s="13"/>
      <c r="D31" s="13"/>
      <c r="E31" s="26"/>
      <c r="F31" s="13"/>
      <c r="G31" s="27"/>
      <c r="H31" s="35"/>
      <c r="I31" s="36"/>
      <c r="J31" s="13"/>
      <c r="K31" s="13"/>
      <c r="L31" s="13"/>
      <c r="M31" s="13"/>
      <c r="N31" s="13"/>
      <c r="O31" s="37"/>
      <c r="P31" s="21"/>
      <c r="Q31" s="21"/>
      <c r="R31" s="38"/>
      <c r="S31" s="17"/>
    </row>
    <row r="32" spans="1:19" ht="8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20.25" customHeight="1">
      <c r="A33" s="42"/>
      <c r="B33" s="43"/>
      <c r="C33" s="43"/>
      <c r="D33" s="43"/>
      <c r="E33" s="4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 ht="20.25" customHeight="1">
      <c r="A34" s="46" t="s">
        <v>26</v>
      </c>
      <c r="B34" s="47"/>
      <c r="C34" s="47"/>
      <c r="D34" s="48"/>
      <c r="E34" s="49" t="s">
        <v>27</v>
      </c>
      <c r="F34" s="48"/>
      <c r="G34" s="49" t="s">
        <v>28</v>
      </c>
      <c r="H34" s="47"/>
      <c r="I34" s="48"/>
      <c r="J34" s="49" t="s">
        <v>29</v>
      </c>
      <c r="K34" s="47"/>
      <c r="L34" s="49" t="s">
        <v>30</v>
      </c>
      <c r="M34" s="47"/>
      <c r="N34" s="47"/>
      <c r="O34" s="48"/>
      <c r="P34" s="49" t="s">
        <v>31</v>
      </c>
      <c r="Q34" s="47"/>
      <c r="R34" s="47"/>
      <c r="S34" s="50"/>
    </row>
    <row r="35" spans="1:19" ht="20.25" customHeight="1">
      <c r="A35" s="51"/>
      <c r="B35" s="52"/>
      <c r="C35" s="52"/>
      <c r="D35" s="53">
        <v>0</v>
      </c>
      <c r="E35" s="54">
        <f>IF(D35=0,0,R47/D35)</f>
        <v>0</v>
      </c>
      <c r="F35" s="55"/>
      <c r="G35" s="56"/>
      <c r="H35" s="52"/>
      <c r="I35" s="53">
        <v>0</v>
      </c>
      <c r="J35" s="54">
        <f>IF(I35=0,0,R47/I35)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IF(O35=0,0,R47/O35)</f>
        <v>0</v>
      </c>
      <c r="S35" s="59"/>
    </row>
    <row r="36" spans="1:19" ht="20.25" customHeight="1">
      <c r="A36" s="42"/>
      <c r="B36" s="43"/>
      <c r="C36" s="43"/>
      <c r="D36" s="43"/>
      <c r="E36" s="44" t="s">
        <v>32</v>
      </c>
      <c r="F36" s="43"/>
      <c r="G36" s="43"/>
      <c r="H36" s="43"/>
      <c r="I36" s="43"/>
      <c r="J36" s="60" t="s">
        <v>33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20.25" customHeight="1">
      <c r="A37" s="61" t="s">
        <v>34</v>
      </c>
      <c r="B37" s="62"/>
      <c r="C37" s="63" t="s">
        <v>35</v>
      </c>
      <c r="D37" s="64"/>
      <c r="E37" s="64"/>
      <c r="F37" s="65"/>
      <c r="G37" s="61" t="s">
        <v>36</v>
      </c>
      <c r="H37" s="66"/>
      <c r="I37" s="63" t="s">
        <v>37</v>
      </c>
      <c r="J37" s="64"/>
      <c r="K37" s="64"/>
      <c r="L37" s="61" t="s">
        <v>38</v>
      </c>
      <c r="M37" s="66"/>
      <c r="N37" s="63" t="s">
        <v>39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40</v>
      </c>
      <c r="C38" s="16"/>
      <c r="D38" s="69" t="s">
        <v>41</v>
      </c>
      <c r="E38" s="70">
        <f>SUMIF(Zadanie!O5:O72,8,Zadanie!I5:I72)</f>
        <v>0</v>
      </c>
      <c r="F38" s="71"/>
      <c r="G38" s="67">
        <v>8</v>
      </c>
      <c r="H38" s="72" t="s">
        <v>42</v>
      </c>
      <c r="I38" s="29"/>
      <c r="J38" s="73">
        <v>0</v>
      </c>
      <c r="K38" s="74"/>
      <c r="L38" s="67">
        <v>13</v>
      </c>
      <c r="M38" s="27" t="s">
        <v>43</v>
      </c>
      <c r="N38" s="35"/>
      <c r="O38" s="35"/>
      <c r="P38" s="75">
        <f>M48</f>
        <v>20</v>
      </c>
      <c r="Q38" s="76" t="s">
        <v>44</v>
      </c>
      <c r="R38" s="70">
        <v>0</v>
      </c>
      <c r="S38" s="71"/>
    </row>
    <row r="39" spans="1:19" ht="20.25" customHeight="1">
      <c r="A39" s="67">
        <v>2</v>
      </c>
      <c r="B39" s="77"/>
      <c r="C39" s="32"/>
      <c r="D39" s="69" t="s">
        <v>45</v>
      </c>
      <c r="E39" s="70">
        <f>SUMIF(Zadanie!O10:O72,4,Zadanie!I10:I72)</f>
        <v>0</v>
      </c>
      <c r="F39" s="71"/>
      <c r="G39" s="67">
        <v>9</v>
      </c>
      <c r="H39" s="13" t="s">
        <v>46</v>
      </c>
      <c r="I39" s="69"/>
      <c r="J39" s="73">
        <v>0</v>
      </c>
      <c r="K39" s="74"/>
      <c r="L39" s="67">
        <v>14</v>
      </c>
      <c r="M39" s="27" t="s">
        <v>47</v>
      </c>
      <c r="N39" s="35"/>
      <c r="O39" s="35"/>
      <c r="P39" s="75">
        <f>M48</f>
        <v>20</v>
      </c>
      <c r="Q39" s="76" t="s">
        <v>44</v>
      </c>
      <c r="R39" s="70">
        <v>0</v>
      </c>
      <c r="S39" s="71"/>
    </row>
    <row r="40" spans="1:19" ht="20.25" customHeight="1">
      <c r="A40" s="67">
        <v>3</v>
      </c>
      <c r="B40" s="68" t="s">
        <v>48</v>
      </c>
      <c r="C40" s="16"/>
      <c r="D40" s="69" t="s">
        <v>41</v>
      </c>
      <c r="E40" s="70">
        <f>SUMIF(Zadanie!O11:O72,32,Zadanie!I11:I72)</f>
        <v>0</v>
      </c>
      <c r="F40" s="71"/>
      <c r="G40" s="67">
        <v>10</v>
      </c>
      <c r="H40" s="72" t="s">
        <v>49</v>
      </c>
      <c r="I40" s="29"/>
      <c r="J40" s="73">
        <v>0</v>
      </c>
      <c r="K40" s="74"/>
      <c r="L40" s="67">
        <v>15</v>
      </c>
      <c r="M40" s="27" t="s">
        <v>50</v>
      </c>
      <c r="N40" s="35"/>
      <c r="O40" s="35"/>
      <c r="P40" s="75">
        <f>M48</f>
        <v>20</v>
      </c>
      <c r="Q40" s="76" t="s">
        <v>44</v>
      </c>
      <c r="R40" s="70">
        <v>0</v>
      </c>
      <c r="S40" s="71"/>
    </row>
    <row r="41" spans="1:19" ht="20.25" customHeight="1">
      <c r="A41" s="67">
        <v>4</v>
      </c>
      <c r="B41" s="77"/>
      <c r="C41" s="32"/>
      <c r="D41" s="69" t="s">
        <v>45</v>
      </c>
      <c r="E41" s="70">
        <f>SUMIF(Zadanie!O12:O72,16,Zadanie!I12:I72)+SUMIF(Zadanie!O12:O72,128,Zadanie!I12:I72)</f>
        <v>0</v>
      </c>
      <c r="F41" s="71"/>
      <c r="G41" s="67">
        <v>11</v>
      </c>
      <c r="H41" s="72"/>
      <c r="I41" s="29"/>
      <c r="J41" s="73">
        <v>0</v>
      </c>
      <c r="K41" s="74"/>
      <c r="L41" s="67">
        <v>16</v>
      </c>
      <c r="M41" s="27" t="s">
        <v>51</v>
      </c>
      <c r="N41" s="35"/>
      <c r="O41" s="35"/>
      <c r="P41" s="75">
        <f>M48</f>
        <v>20</v>
      </c>
      <c r="Q41" s="76" t="s">
        <v>44</v>
      </c>
      <c r="R41" s="70">
        <v>0</v>
      </c>
      <c r="S41" s="71"/>
    </row>
    <row r="42" spans="1:19" ht="20.25" customHeight="1">
      <c r="A42" s="67">
        <v>5</v>
      </c>
      <c r="B42" s="68" t="s">
        <v>52</v>
      </c>
      <c r="C42" s="16"/>
      <c r="D42" s="69" t="s">
        <v>41</v>
      </c>
      <c r="E42" s="70">
        <f>SUMIF(Zadanie!O13:O72,256,Zadanie!I13:I72)</f>
        <v>0</v>
      </c>
      <c r="F42" s="71"/>
      <c r="G42" s="78"/>
      <c r="H42" s="35"/>
      <c r="I42" s="29"/>
      <c r="J42" s="79"/>
      <c r="K42" s="74"/>
      <c r="L42" s="67">
        <v>17</v>
      </c>
      <c r="M42" s="27" t="s">
        <v>53</v>
      </c>
      <c r="N42" s="35"/>
      <c r="O42" s="35"/>
      <c r="P42" s="75">
        <f>M48</f>
        <v>20</v>
      </c>
      <c r="Q42" s="76" t="s">
        <v>44</v>
      </c>
      <c r="R42" s="70">
        <v>0</v>
      </c>
      <c r="S42" s="71"/>
    </row>
    <row r="43" spans="1:19" ht="20.25" customHeight="1">
      <c r="A43" s="67">
        <v>6</v>
      </c>
      <c r="B43" s="77"/>
      <c r="C43" s="32"/>
      <c r="D43" s="69" t="s">
        <v>45</v>
      </c>
      <c r="E43" s="70">
        <f>SUMIF(Zadanie!O14:O72,64,Zadanie!I14:I72)</f>
        <v>0</v>
      </c>
      <c r="F43" s="71"/>
      <c r="G43" s="78"/>
      <c r="H43" s="35"/>
      <c r="I43" s="29"/>
      <c r="J43" s="79"/>
      <c r="K43" s="74"/>
      <c r="L43" s="67">
        <v>18</v>
      </c>
      <c r="M43" s="72" t="s">
        <v>54</v>
      </c>
      <c r="N43" s="35"/>
      <c r="O43" s="35"/>
      <c r="P43" s="35"/>
      <c r="Q43" s="35"/>
      <c r="R43" s="70">
        <f>SUMIF(Zadanie!O14:O72,1024,Zadanie!I14:I72)</f>
        <v>0</v>
      </c>
      <c r="S43" s="71"/>
    </row>
    <row r="44" spans="1:19" ht="20.25" customHeight="1">
      <c r="A44" s="67">
        <v>7</v>
      </c>
      <c r="B44" s="80" t="s">
        <v>55</v>
      </c>
      <c r="C44" s="35"/>
      <c r="D44" s="29"/>
      <c r="E44" s="81">
        <f>SUM(E38:E43)</f>
        <v>0</v>
      </c>
      <c r="F44" s="45"/>
      <c r="G44" s="67">
        <v>12</v>
      </c>
      <c r="H44" s="80" t="s">
        <v>56</v>
      </c>
      <c r="I44" s="29"/>
      <c r="J44" s="82">
        <f>SUM(J38:J41)</f>
        <v>0</v>
      </c>
      <c r="K44" s="83"/>
      <c r="L44" s="67">
        <v>19</v>
      </c>
      <c r="M44" s="80" t="s">
        <v>57</v>
      </c>
      <c r="N44" s="35"/>
      <c r="O44" s="35"/>
      <c r="P44" s="35"/>
      <c r="Q44" s="71"/>
      <c r="R44" s="81">
        <f>SUM(R38:R43)</f>
        <v>0</v>
      </c>
      <c r="S44" s="45"/>
    </row>
    <row r="45" spans="1:19" ht="20.25" customHeight="1">
      <c r="A45" s="84">
        <v>20</v>
      </c>
      <c r="B45" s="85" t="s">
        <v>58</v>
      </c>
      <c r="C45" s="86"/>
      <c r="D45" s="87"/>
      <c r="E45" s="88">
        <f>SUMIF(Zadanie!O14:O72,512,Zadanie!I14:I72)</f>
        <v>0</v>
      </c>
      <c r="F45" s="41"/>
      <c r="G45" s="84">
        <v>21</v>
      </c>
      <c r="H45" s="85" t="s">
        <v>59</v>
      </c>
      <c r="I45" s="87"/>
      <c r="J45" s="89">
        <v>0</v>
      </c>
      <c r="K45" s="90">
        <f>M48</f>
        <v>20</v>
      </c>
      <c r="L45" s="84">
        <v>22</v>
      </c>
      <c r="M45" s="85" t="s">
        <v>60</v>
      </c>
      <c r="N45" s="86"/>
      <c r="O45" s="40"/>
      <c r="P45" s="40"/>
      <c r="Q45" s="40"/>
      <c r="R45" s="88">
        <f>SUMIF(Zadanie!O14:O72,"&lt;4",Zadanie!I14:I72)+SUMIF(Zadanie!O14:O72,"&gt;1024",Zadanie!I14:I72)</f>
        <v>0</v>
      </c>
      <c r="S45" s="41"/>
    </row>
    <row r="46" spans="1:19" ht="20.25" customHeight="1">
      <c r="A46" s="91" t="s">
        <v>20</v>
      </c>
      <c r="B46" s="10"/>
      <c r="C46" s="10"/>
      <c r="D46" s="10"/>
      <c r="E46" s="10"/>
      <c r="F46" s="92"/>
      <c r="G46" s="93"/>
      <c r="H46" s="10"/>
      <c r="I46" s="10"/>
      <c r="J46" s="10"/>
      <c r="K46" s="10"/>
      <c r="L46" s="61" t="s">
        <v>61</v>
      </c>
      <c r="M46" s="48"/>
      <c r="N46" s="63" t="s">
        <v>62</v>
      </c>
      <c r="O46" s="47"/>
      <c r="P46" s="47"/>
      <c r="Q46" s="47"/>
      <c r="R46" s="47"/>
      <c r="S46" s="50"/>
    </row>
    <row r="47" spans="1:19" ht="20.25" customHeight="1">
      <c r="A47" s="12"/>
      <c r="B47" s="13"/>
      <c r="C47" s="13"/>
      <c r="D47" s="13"/>
      <c r="E47" s="13"/>
      <c r="F47" s="19"/>
      <c r="G47" s="94"/>
      <c r="H47" s="13"/>
      <c r="I47" s="13"/>
      <c r="J47" s="13"/>
      <c r="K47" s="13"/>
      <c r="L47" s="67">
        <v>23</v>
      </c>
      <c r="M47" s="72" t="s">
        <v>63</v>
      </c>
      <c r="N47" s="35"/>
      <c r="O47" s="35"/>
      <c r="P47" s="35"/>
      <c r="Q47" s="71"/>
      <c r="R47" s="81">
        <f>ROUND(E44+J44+R44+E45+J45+R45,2)</f>
        <v>0</v>
      </c>
      <c r="S47" s="95">
        <f>E44+J44+R44+E45+J45+R45</f>
        <v>0</v>
      </c>
    </row>
    <row r="48" spans="1:19" ht="20.25" customHeight="1">
      <c r="A48" s="96" t="s">
        <v>64</v>
      </c>
      <c r="B48" s="31"/>
      <c r="C48" s="31"/>
      <c r="D48" s="31"/>
      <c r="E48" s="31"/>
      <c r="F48" s="32"/>
      <c r="G48" s="97" t="s">
        <v>65</v>
      </c>
      <c r="H48" s="31"/>
      <c r="I48" s="31"/>
      <c r="J48" s="31"/>
      <c r="K48" s="31"/>
      <c r="L48" s="67">
        <v>24</v>
      </c>
      <c r="M48" s="98">
        <v>20</v>
      </c>
      <c r="N48" s="29" t="s">
        <v>44</v>
      </c>
      <c r="O48" s="99">
        <f>R47-O49</f>
        <v>0</v>
      </c>
      <c r="P48" s="31" t="s">
        <v>66</v>
      </c>
      <c r="Q48" s="31"/>
      <c r="R48" s="100">
        <f>ROUND(O48*M48/100,2)</f>
        <v>0</v>
      </c>
      <c r="S48" s="101">
        <f>O48*M48/100</f>
        <v>0</v>
      </c>
    </row>
    <row r="49" spans="1:19" ht="20.25" customHeight="1">
      <c r="A49" s="102" t="s">
        <v>19</v>
      </c>
      <c r="B49" s="25"/>
      <c r="C49" s="25"/>
      <c r="D49" s="25"/>
      <c r="E49" s="25"/>
      <c r="F49" s="16"/>
      <c r="G49" s="103"/>
      <c r="H49" s="25"/>
      <c r="I49" s="25"/>
      <c r="J49" s="25"/>
      <c r="K49" s="25"/>
      <c r="L49" s="67">
        <v>25</v>
      </c>
      <c r="M49" s="98">
        <v>20</v>
      </c>
      <c r="N49" s="29" t="s">
        <v>44</v>
      </c>
      <c r="O49" s="99">
        <f>ROUND(SUMIF(Zadanie!N14:N72,M49,Zadanie!I14:I72)+SUMIF(P38:P42,M49,R38:R42)+IF(K45=M49,J45,0),2)</f>
        <v>0</v>
      </c>
      <c r="P49" s="35" t="s">
        <v>66</v>
      </c>
      <c r="Q49" s="35"/>
      <c r="R49" s="70">
        <f>ROUND(O49*M49/100,2)</f>
        <v>0</v>
      </c>
      <c r="S49" s="104">
        <f>O49*M49/100</f>
        <v>0</v>
      </c>
    </row>
    <row r="50" spans="1:19" ht="20.25" customHeight="1">
      <c r="A50" s="12"/>
      <c r="B50" s="13"/>
      <c r="C50" s="13"/>
      <c r="D50" s="13"/>
      <c r="E50" s="13"/>
      <c r="F50" s="19"/>
      <c r="G50" s="94"/>
      <c r="H50" s="13"/>
      <c r="I50" s="13"/>
      <c r="J50" s="13"/>
      <c r="K50" s="13"/>
      <c r="L50" s="84">
        <v>26</v>
      </c>
      <c r="M50" s="105" t="s">
        <v>67</v>
      </c>
      <c r="N50" s="86"/>
      <c r="O50" s="86"/>
      <c r="P50" s="86"/>
      <c r="Q50" s="40"/>
      <c r="R50" s="106">
        <f>R47+R48+R49</f>
        <v>0</v>
      </c>
      <c r="S50" s="107"/>
    </row>
    <row r="51" spans="1:19" ht="20.25" customHeight="1">
      <c r="A51" s="96" t="s">
        <v>68</v>
      </c>
      <c r="B51" s="31"/>
      <c r="C51" s="31"/>
      <c r="D51" s="31"/>
      <c r="E51" s="31"/>
      <c r="F51" s="32"/>
      <c r="G51" s="97" t="s">
        <v>65</v>
      </c>
      <c r="H51" s="31"/>
      <c r="I51" s="31"/>
      <c r="J51" s="31"/>
      <c r="K51" s="31"/>
      <c r="L51" s="61" t="s">
        <v>69</v>
      </c>
      <c r="M51" s="48"/>
      <c r="N51" s="63" t="s">
        <v>70</v>
      </c>
      <c r="O51" s="47"/>
      <c r="P51" s="47"/>
      <c r="Q51" s="47"/>
      <c r="R51" s="108"/>
      <c r="S51" s="50"/>
    </row>
    <row r="52" spans="1:19" ht="20.25" customHeight="1">
      <c r="A52" s="102" t="s">
        <v>21</v>
      </c>
      <c r="B52" s="25"/>
      <c r="C52" s="25"/>
      <c r="D52" s="25"/>
      <c r="E52" s="25"/>
      <c r="F52" s="16"/>
      <c r="G52" s="103"/>
      <c r="H52" s="25"/>
      <c r="I52" s="25"/>
      <c r="J52" s="25"/>
      <c r="K52" s="25"/>
      <c r="L52" s="67">
        <v>27</v>
      </c>
      <c r="M52" s="72" t="s">
        <v>71</v>
      </c>
      <c r="N52" s="35"/>
      <c r="O52" s="35"/>
      <c r="P52" s="35"/>
      <c r="Q52" s="29"/>
      <c r="R52" s="70">
        <v>0</v>
      </c>
      <c r="S52" s="71"/>
    </row>
    <row r="53" spans="1:19" ht="20.25" customHeight="1">
      <c r="A53" s="12"/>
      <c r="B53" s="13"/>
      <c r="C53" s="13"/>
      <c r="D53" s="13"/>
      <c r="E53" s="13"/>
      <c r="F53" s="19"/>
      <c r="G53" s="94"/>
      <c r="H53" s="13"/>
      <c r="I53" s="13"/>
      <c r="J53" s="13"/>
      <c r="K53" s="13"/>
      <c r="L53" s="67">
        <v>28</v>
      </c>
      <c r="M53" s="72" t="s">
        <v>72</v>
      </c>
      <c r="N53" s="35"/>
      <c r="O53" s="35"/>
      <c r="P53" s="35"/>
      <c r="Q53" s="29"/>
      <c r="R53" s="70">
        <v>0</v>
      </c>
      <c r="S53" s="71"/>
    </row>
    <row r="54" spans="1:19" ht="20.25" customHeight="1">
      <c r="A54" s="109" t="s">
        <v>64</v>
      </c>
      <c r="B54" s="40"/>
      <c r="C54" s="40"/>
      <c r="D54" s="40"/>
      <c r="E54" s="40"/>
      <c r="F54" s="110"/>
      <c r="G54" s="111" t="s">
        <v>65</v>
      </c>
      <c r="H54" s="40"/>
      <c r="I54" s="40"/>
      <c r="J54" s="40"/>
      <c r="K54" s="40"/>
      <c r="L54" s="84">
        <v>29</v>
      </c>
      <c r="M54" s="85" t="s">
        <v>73</v>
      </c>
      <c r="N54" s="86"/>
      <c r="O54" s="86"/>
      <c r="P54" s="86"/>
      <c r="Q54" s="87"/>
      <c r="R54" s="54">
        <v>0</v>
      </c>
      <c r="S54" s="112"/>
    </row>
  </sheetData>
  <sheetProtection selectLockedCells="1" selectUnlockedCells="1"/>
  <mergeCells count="4">
    <mergeCell ref="E5:J5"/>
    <mergeCell ref="E7:J7"/>
    <mergeCell ref="E9:J9"/>
    <mergeCell ref="P9:R9"/>
  </mergeCells>
  <printOptions verticalCentered="1"/>
  <pageMargins left="0.5902777777777778" right="0.5902777777777778" top="0.9055555555555556" bottom="0.905555555555555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12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13" t="s">
        <v>74</v>
      </c>
      <c r="B1" s="114"/>
      <c r="C1" s="114"/>
      <c r="D1" s="114"/>
      <c r="E1" s="114"/>
    </row>
    <row r="2" spans="1:5" ht="12" customHeight="1">
      <c r="A2" s="115" t="s">
        <v>75</v>
      </c>
      <c r="B2" s="116" t="s">
        <v>2</v>
      </c>
      <c r="C2" s="117"/>
      <c r="D2" s="117"/>
      <c r="E2" s="117"/>
    </row>
    <row r="3" spans="1:5" ht="12" customHeight="1">
      <c r="A3" s="115" t="s">
        <v>76</v>
      </c>
      <c r="B3" s="116" t="s">
        <v>8</v>
      </c>
      <c r="C3" s="118"/>
      <c r="D3" s="116"/>
      <c r="E3" s="119"/>
    </row>
    <row r="4" spans="1:5" ht="12" customHeight="1">
      <c r="A4" s="115" t="s">
        <v>77</v>
      </c>
      <c r="B4" s="116" t="s">
        <v>277</v>
      </c>
      <c r="C4" s="118"/>
      <c r="D4" s="116"/>
      <c r="E4" s="119"/>
    </row>
    <row r="5" spans="1:5" ht="12" customHeight="1">
      <c r="A5" s="116" t="s">
        <v>78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79</v>
      </c>
      <c r="B7" s="116" t="str">
        <f>'Krycí list'!E26</f>
        <v> </v>
      </c>
      <c r="C7" s="118"/>
      <c r="D7" s="116"/>
      <c r="E7" s="119"/>
    </row>
    <row r="8" spans="1:5" ht="12" customHeight="1">
      <c r="A8" s="116" t="s">
        <v>80</v>
      </c>
      <c r="B8" s="116"/>
      <c r="C8" s="118"/>
      <c r="D8" s="116"/>
      <c r="E8" s="119"/>
    </row>
    <row r="9" spans="1:5" ht="12" customHeight="1">
      <c r="A9" s="116" t="s">
        <v>81</v>
      </c>
      <c r="B9" s="116"/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82</v>
      </c>
      <c r="B11" s="121" t="s">
        <v>83</v>
      </c>
      <c r="C11" s="122" t="s">
        <v>84</v>
      </c>
      <c r="D11" s="123" t="s">
        <v>85</v>
      </c>
      <c r="E11" s="122" t="s">
        <v>86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8"/>
      <c r="C13" s="128"/>
      <c r="D13" s="128"/>
      <c r="E13" s="128"/>
    </row>
    <row r="14" spans="1:5" s="133" customFormat="1" ht="12.75" customHeight="1">
      <c r="A14" s="129" t="str">
        <f>Zadanie!D14</f>
        <v>HSV</v>
      </c>
      <c r="B14" s="130" t="str">
        <f>Zadanie!E14</f>
        <v>Práce a dodávky HSV</v>
      </c>
      <c r="C14" s="131">
        <f>Zadanie!I14</f>
        <v>0</v>
      </c>
      <c r="D14" s="132">
        <f>Zadanie!K14</f>
        <v>0</v>
      </c>
      <c r="E14" s="132">
        <f>Zadanie!M14</f>
        <v>0.572</v>
      </c>
    </row>
    <row r="15" spans="1:5" s="133" customFormat="1" ht="12.75" customHeight="1">
      <c r="A15" s="134" t="str">
        <f>Zadanie!D15</f>
        <v>9</v>
      </c>
      <c r="B15" s="135" t="str">
        <f>Zadanie!E15</f>
        <v>Ostatné konštrukcie a práce-búranie</v>
      </c>
      <c r="C15" s="136">
        <f>Zadanie!I15</f>
        <v>0</v>
      </c>
      <c r="D15" s="137">
        <f>Zadanie!K15</f>
        <v>0</v>
      </c>
      <c r="E15" s="137">
        <f>Zadanie!M15</f>
        <v>0.572</v>
      </c>
    </row>
    <row r="16" spans="1:5" s="133" customFormat="1" ht="12.75" customHeight="1">
      <c r="A16" s="129" t="str">
        <f>Zadanie!D20</f>
        <v>PSV</v>
      </c>
      <c r="B16" s="130" t="str">
        <f>Zadanie!E20</f>
        <v>Práce a dodávky PSV</v>
      </c>
      <c r="C16" s="131">
        <f>Zadanie!I20</f>
        <v>0</v>
      </c>
      <c r="D16" s="132">
        <f>Zadanie!K20</f>
        <v>0.1278036</v>
      </c>
      <c r="E16" s="132">
        <f>Zadanie!M20</f>
        <v>0.01946</v>
      </c>
    </row>
    <row r="17" spans="1:5" s="133" customFormat="1" ht="12.75" customHeight="1">
      <c r="A17" s="134" t="str">
        <f>Zadanie!D21</f>
        <v>713</v>
      </c>
      <c r="B17" s="135" t="str">
        <f>Zadanie!E21</f>
        <v>Izolácie tepelné</v>
      </c>
      <c r="C17" s="136">
        <f>Zadanie!I21</f>
        <v>0</v>
      </c>
      <c r="D17" s="137">
        <f>Zadanie!K21</f>
        <v>0.005313600000000001</v>
      </c>
      <c r="E17" s="137">
        <f>Zadanie!M21</f>
        <v>0</v>
      </c>
    </row>
    <row r="18" spans="1:5" s="133" customFormat="1" ht="12.75" customHeight="1">
      <c r="A18" s="134" t="str">
        <f>Zadanie!D27</f>
        <v>721</v>
      </c>
      <c r="B18" s="135" t="str">
        <f>Zadanie!E27</f>
        <v>Zdravotech. vnútorná kanalizácia</v>
      </c>
      <c r="C18" s="136">
        <f>Zadanie!I27</f>
        <v>0</v>
      </c>
      <c r="D18" s="137">
        <f>Zadanie!K27</f>
        <v>0.0399</v>
      </c>
      <c r="E18" s="137">
        <f>Zadanie!M27</f>
        <v>0</v>
      </c>
    </row>
    <row r="19" spans="1:5" s="133" customFormat="1" ht="12.75" customHeight="1">
      <c r="A19" s="134" t="str">
        <f>Zadanie!D40</f>
        <v>722</v>
      </c>
      <c r="B19" s="135" t="str">
        <f>Zadanie!E40</f>
        <v>Zdravotechnika - vnútorný vodovod</v>
      </c>
      <c r="C19" s="136">
        <f>Zadanie!I40</f>
        <v>0</v>
      </c>
      <c r="D19" s="137">
        <f>Zadanie!K40</f>
        <v>0.045459999999999993</v>
      </c>
      <c r="E19" s="137">
        <f>Zadanie!M40</f>
        <v>0</v>
      </c>
    </row>
    <row r="20" spans="1:5" s="133" customFormat="1" ht="12.75" customHeight="1">
      <c r="A20" s="134" t="str">
        <f>Zadanie!D55</f>
        <v>725</v>
      </c>
      <c r="B20" s="135" t="str">
        <f>Zadanie!E55</f>
        <v>Zdravotechnika - zariaď. predmety</v>
      </c>
      <c r="C20" s="136">
        <f>Zadanie!I55</f>
        <v>0</v>
      </c>
      <c r="D20" s="137">
        <f>Zadanie!K55</f>
        <v>0.03713</v>
      </c>
      <c r="E20" s="137">
        <f>Zadanie!M55</f>
        <v>0.01946</v>
      </c>
    </row>
    <row r="21" spans="2:5" s="138" customFormat="1" ht="12.75" customHeight="1">
      <c r="B21" s="139" t="s">
        <v>87</v>
      </c>
      <c r="C21" s="140">
        <f>Zadanie!I72</f>
        <v>0</v>
      </c>
      <c r="D21" s="141">
        <f>Zadanie!K72</f>
        <v>0.1278036</v>
      </c>
      <c r="E21" s="141">
        <f>Zadanie!M72</f>
        <v>0.59146</v>
      </c>
    </row>
  </sheetData>
  <sheetProtection selectLockedCells="1" selectUnlockedCells="1"/>
  <printOptions horizontalCentered="1"/>
  <pageMargins left="1.1020833333333333" right="1.1020833333333333" top="0.7875" bottom="0.7875" header="0.5118055555555555" footer="0.5118055555555555"/>
  <pageSetup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C5" sqref="C5"/>
    </sheetView>
  </sheetViews>
  <sheetFormatPr defaultColWidth="9.140625" defaultRowHeight="11.25" customHeight="1"/>
  <cols>
    <col min="1" max="1" width="5.7109375" style="1" customWidth="1"/>
    <col min="2" max="2" width="4.57421875" style="1" customWidth="1"/>
    <col min="3" max="3" width="4.7109375" style="1" customWidth="1"/>
    <col min="4" max="4" width="12.7109375" style="1" customWidth="1"/>
    <col min="5" max="5" width="55.7109375" style="1" customWidth="1"/>
    <col min="6" max="6" width="4.7109375" style="1" customWidth="1"/>
    <col min="7" max="7" width="9.57421875" style="1" customWidth="1"/>
    <col min="8" max="8" width="9.8515625" style="1" customWidth="1"/>
    <col min="9" max="9" width="12.7109375" style="1" customWidth="1"/>
    <col min="10" max="13" width="0" style="1" hidden="1" customWidth="1"/>
    <col min="14" max="14" width="6.003906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13" t="s">
        <v>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  <c r="P1" s="143"/>
      <c r="Q1" s="142"/>
      <c r="R1" s="142"/>
      <c r="S1" s="142"/>
      <c r="T1" s="142"/>
    </row>
    <row r="2" spans="1:20" ht="11.25" customHeight="1">
      <c r="A2" s="115" t="s">
        <v>75</v>
      </c>
      <c r="B2" s="116"/>
      <c r="C2" s="116" t="s">
        <v>2</v>
      </c>
      <c r="D2" s="116"/>
      <c r="E2" s="116"/>
      <c r="F2" s="116"/>
      <c r="G2" s="116"/>
      <c r="H2" s="116"/>
      <c r="I2" s="116"/>
      <c r="J2" s="116"/>
      <c r="K2" s="116"/>
      <c r="L2" s="142"/>
      <c r="M2" s="142"/>
      <c r="N2" s="142"/>
      <c r="O2" s="143"/>
      <c r="P2" s="143"/>
      <c r="Q2" s="142"/>
      <c r="R2" s="142"/>
      <c r="S2" s="142"/>
      <c r="T2" s="142"/>
    </row>
    <row r="3" spans="1:20" ht="11.25" customHeight="1">
      <c r="A3" s="115" t="s">
        <v>76</v>
      </c>
      <c r="B3" s="116"/>
      <c r="C3" s="116" t="s">
        <v>8</v>
      </c>
      <c r="D3" s="116"/>
      <c r="E3" s="116"/>
      <c r="F3" s="116"/>
      <c r="G3" s="116"/>
      <c r="H3" s="116"/>
      <c r="I3" s="116"/>
      <c r="J3" s="116"/>
      <c r="K3" s="116"/>
      <c r="L3" s="142"/>
      <c r="M3" s="142"/>
      <c r="N3" s="142"/>
      <c r="O3" s="143"/>
      <c r="P3" s="143"/>
      <c r="Q3" s="142"/>
      <c r="R3" s="142"/>
      <c r="S3" s="142"/>
      <c r="T3" s="142"/>
    </row>
    <row r="4" spans="1:20" ht="11.25" customHeight="1">
      <c r="A4" s="115" t="s">
        <v>77</v>
      </c>
      <c r="B4" s="116"/>
      <c r="C4" s="116" t="s">
        <v>277</v>
      </c>
      <c r="D4" s="116"/>
      <c r="E4" s="116"/>
      <c r="F4" s="116"/>
      <c r="G4" s="116"/>
      <c r="H4" s="116"/>
      <c r="I4" s="116"/>
      <c r="J4" s="116"/>
      <c r="K4" s="116"/>
      <c r="L4" s="142"/>
      <c r="M4" s="142"/>
      <c r="N4" s="142"/>
      <c r="O4" s="143"/>
      <c r="P4" s="143"/>
      <c r="Q4" s="142"/>
      <c r="R4" s="142"/>
      <c r="S4" s="142"/>
      <c r="T4" s="142"/>
    </row>
    <row r="5" spans="1:20" ht="11.25" customHeight="1">
      <c r="A5" s="116" t="s">
        <v>89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42"/>
      <c r="M5" s="142"/>
      <c r="N5" s="142"/>
      <c r="O5" s="143"/>
      <c r="P5" s="143"/>
      <c r="Q5" s="142"/>
      <c r="R5" s="142"/>
      <c r="S5" s="142"/>
      <c r="T5" s="142"/>
    </row>
    <row r="6" spans="1:20" ht="5.2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2"/>
      <c r="M6" s="142"/>
      <c r="N6" s="142"/>
      <c r="O6" s="143"/>
      <c r="P6" s="143"/>
      <c r="Q6" s="142"/>
      <c r="R6" s="142"/>
      <c r="S6" s="142"/>
      <c r="T6" s="142"/>
    </row>
    <row r="7" spans="1:20" ht="11.25" customHeight="1">
      <c r="A7" s="116" t="s">
        <v>79</v>
      </c>
      <c r="B7" s="116"/>
      <c r="C7" s="116" t="str">
        <f>'Krycí list'!E26</f>
        <v> </v>
      </c>
      <c r="D7" s="116"/>
      <c r="E7" s="116"/>
      <c r="F7" s="116"/>
      <c r="G7" s="116"/>
      <c r="H7" s="116"/>
      <c r="I7" s="116"/>
      <c r="J7" s="116"/>
      <c r="K7" s="116"/>
      <c r="L7" s="142"/>
      <c r="M7" s="142"/>
      <c r="N7" s="142"/>
      <c r="O7" s="143"/>
      <c r="P7" s="143"/>
      <c r="Q7" s="142"/>
      <c r="R7" s="142"/>
      <c r="S7" s="142"/>
      <c r="T7" s="142"/>
    </row>
    <row r="8" spans="1:20" ht="11.25" customHeight="1">
      <c r="A8" s="116" t="s">
        <v>80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42"/>
      <c r="M8" s="142"/>
      <c r="N8" s="142"/>
      <c r="O8" s="143"/>
      <c r="P8" s="143"/>
      <c r="Q8" s="142"/>
      <c r="R8" s="142"/>
      <c r="S8" s="142"/>
      <c r="T8" s="142"/>
    </row>
    <row r="9" spans="1:20" ht="11.25" customHeight="1">
      <c r="A9" s="116" t="s">
        <v>81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42"/>
      <c r="M9" s="142"/>
      <c r="N9" s="142"/>
      <c r="O9" s="143"/>
      <c r="P9" s="143"/>
      <c r="Q9" s="142"/>
      <c r="R9" s="142"/>
      <c r="S9" s="142"/>
      <c r="T9" s="142"/>
    </row>
    <row r="10" spans="1:20" ht="6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3"/>
      <c r="P10" s="143"/>
      <c r="Q10" s="142"/>
      <c r="R10" s="142"/>
      <c r="S10" s="142"/>
      <c r="T10" s="142"/>
    </row>
    <row r="11" spans="1:21" ht="21.75" customHeight="1">
      <c r="A11" s="120" t="s">
        <v>90</v>
      </c>
      <c r="B11" s="121" t="s">
        <v>91</v>
      </c>
      <c r="C11" s="121" t="s">
        <v>92</v>
      </c>
      <c r="D11" s="121" t="s">
        <v>93</v>
      </c>
      <c r="E11" s="121" t="s">
        <v>83</v>
      </c>
      <c r="F11" s="121" t="s">
        <v>94</v>
      </c>
      <c r="G11" s="121" t="s">
        <v>95</v>
      </c>
      <c r="H11" s="121"/>
      <c r="I11" s="121" t="s">
        <v>84</v>
      </c>
      <c r="J11" s="121" t="s">
        <v>96</v>
      </c>
      <c r="K11" s="121" t="s">
        <v>85</v>
      </c>
      <c r="L11" s="121" t="s">
        <v>97</v>
      </c>
      <c r="M11" s="121" t="s">
        <v>98</v>
      </c>
      <c r="N11" s="121" t="s">
        <v>99</v>
      </c>
      <c r="O11" s="144" t="s">
        <v>100</v>
      </c>
      <c r="P11" s="144" t="s">
        <v>101</v>
      </c>
      <c r="Q11" s="121"/>
      <c r="R11" s="121"/>
      <c r="S11" s="121"/>
      <c r="T11" s="145" t="s">
        <v>102</v>
      </c>
      <c r="U11" s="146"/>
    </row>
    <row r="12" spans="1:21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25"/>
      <c r="I12" s="125">
        <v>9</v>
      </c>
      <c r="J12" s="125"/>
      <c r="K12" s="125"/>
      <c r="L12" s="125"/>
      <c r="M12" s="125"/>
      <c r="N12" s="125">
        <v>10</v>
      </c>
      <c r="O12" s="147">
        <v>11</v>
      </c>
      <c r="P12" s="147">
        <v>12</v>
      </c>
      <c r="Q12" s="125"/>
      <c r="R12" s="125"/>
      <c r="S12" s="125"/>
      <c r="T12" s="148">
        <v>11</v>
      </c>
      <c r="U12" s="146"/>
    </row>
    <row r="13" spans="1:20" ht="3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9"/>
      <c r="O13" s="150"/>
      <c r="P13" s="151"/>
      <c r="Q13" s="149"/>
      <c r="R13" s="149"/>
      <c r="S13" s="149"/>
      <c r="T13" s="149"/>
    </row>
    <row r="14" spans="1:16" s="133" customFormat="1" ht="12.75" customHeight="1">
      <c r="A14" s="152"/>
      <c r="B14" s="153" t="s">
        <v>61</v>
      </c>
      <c r="C14" s="152"/>
      <c r="D14" s="152" t="s">
        <v>40</v>
      </c>
      <c r="E14" s="152" t="s">
        <v>103</v>
      </c>
      <c r="F14" s="152"/>
      <c r="G14" s="152"/>
      <c r="H14" s="152"/>
      <c r="I14" s="154">
        <f>I15</f>
        <v>0</v>
      </c>
      <c r="J14" s="152"/>
      <c r="K14" s="155">
        <f>K15</f>
        <v>0</v>
      </c>
      <c r="L14" s="152"/>
      <c r="M14" s="155">
        <f>M15</f>
        <v>0.572</v>
      </c>
      <c r="N14" s="152"/>
      <c r="P14" s="130" t="s">
        <v>104</v>
      </c>
    </row>
    <row r="15" spans="2:16" s="133" customFormat="1" ht="12.75" customHeight="1">
      <c r="B15" s="134" t="s">
        <v>61</v>
      </c>
      <c r="D15" s="135" t="s">
        <v>105</v>
      </c>
      <c r="E15" s="135" t="s">
        <v>106</v>
      </c>
      <c r="I15" s="136">
        <f>SUM(I16:I19)</f>
        <v>0</v>
      </c>
      <c r="K15" s="137">
        <f>SUM(K16:K19)</f>
        <v>0</v>
      </c>
      <c r="M15" s="137">
        <f>SUM(M16:M19)</f>
        <v>0.572</v>
      </c>
      <c r="P15" s="135" t="s">
        <v>107</v>
      </c>
    </row>
    <row r="16" spans="1:16" s="13" customFormat="1" ht="24" customHeight="1">
      <c r="A16" s="156" t="s">
        <v>107</v>
      </c>
      <c r="B16" s="156" t="s">
        <v>108</v>
      </c>
      <c r="C16" s="156" t="s">
        <v>109</v>
      </c>
      <c r="D16" s="157" t="s">
        <v>110</v>
      </c>
      <c r="E16" s="158" t="s">
        <v>111</v>
      </c>
      <c r="F16" s="156" t="s">
        <v>112</v>
      </c>
      <c r="G16" s="159">
        <v>6</v>
      </c>
      <c r="H16" s="159"/>
      <c r="I16" s="159">
        <f>ROUND(G16*H16,2)</f>
        <v>0</v>
      </c>
      <c r="J16" s="160">
        <v>0</v>
      </c>
      <c r="K16" s="161">
        <f>G16*J16</f>
        <v>0</v>
      </c>
      <c r="L16" s="160">
        <v>0.018</v>
      </c>
      <c r="M16" s="161">
        <f>G16*L16</f>
        <v>0.10799999999999998</v>
      </c>
      <c r="N16" s="162">
        <v>20</v>
      </c>
      <c r="O16" s="163">
        <v>4</v>
      </c>
      <c r="P16" s="13" t="s">
        <v>113</v>
      </c>
    </row>
    <row r="17" spans="1:16" s="13" customFormat="1" ht="24" customHeight="1">
      <c r="A17" s="156" t="s">
        <v>113</v>
      </c>
      <c r="B17" s="156" t="s">
        <v>108</v>
      </c>
      <c r="C17" s="156" t="s">
        <v>109</v>
      </c>
      <c r="D17" s="157" t="s">
        <v>114</v>
      </c>
      <c r="E17" s="158" t="s">
        <v>115</v>
      </c>
      <c r="F17" s="156" t="s">
        <v>112</v>
      </c>
      <c r="G17" s="159">
        <v>4</v>
      </c>
      <c r="H17" s="159"/>
      <c r="I17" s="159">
        <f>ROUND(G17*H17,2)</f>
        <v>0</v>
      </c>
      <c r="J17" s="160">
        <v>0</v>
      </c>
      <c r="K17" s="161">
        <f>G17*J17</f>
        <v>0</v>
      </c>
      <c r="L17" s="160">
        <v>0.047</v>
      </c>
      <c r="M17" s="161">
        <f>G17*L17</f>
        <v>0.188</v>
      </c>
      <c r="N17" s="162">
        <v>20</v>
      </c>
      <c r="O17" s="163">
        <v>4</v>
      </c>
      <c r="P17" s="13" t="s">
        <v>113</v>
      </c>
    </row>
    <row r="18" spans="1:16" s="13" customFormat="1" ht="24" customHeight="1">
      <c r="A18" s="156" t="s">
        <v>116</v>
      </c>
      <c r="B18" s="156" t="s">
        <v>108</v>
      </c>
      <c r="C18" s="156" t="s">
        <v>109</v>
      </c>
      <c r="D18" s="157" t="s">
        <v>117</v>
      </c>
      <c r="E18" s="158" t="s">
        <v>118</v>
      </c>
      <c r="F18" s="156" t="s">
        <v>119</v>
      </c>
      <c r="G18" s="159">
        <v>9</v>
      </c>
      <c r="H18" s="159"/>
      <c r="I18" s="159">
        <f>ROUND(G18*H18,2)</f>
        <v>0</v>
      </c>
      <c r="J18" s="160">
        <v>0</v>
      </c>
      <c r="K18" s="161">
        <f>G18*J18</f>
        <v>0</v>
      </c>
      <c r="L18" s="160">
        <v>0.018</v>
      </c>
      <c r="M18" s="161">
        <f>G18*L18</f>
        <v>0.16199999999999998</v>
      </c>
      <c r="N18" s="162">
        <v>20</v>
      </c>
      <c r="O18" s="163">
        <v>4</v>
      </c>
      <c r="P18" s="13" t="s">
        <v>113</v>
      </c>
    </row>
    <row r="19" spans="1:16" s="13" customFormat="1" ht="24" customHeight="1">
      <c r="A19" s="156" t="s">
        <v>120</v>
      </c>
      <c r="B19" s="156" t="s">
        <v>108</v>
      </c>
      <c r="C19" s="156" t="s">
        <v>109</v>
      </c>
      <c r="D19" s="157" t="s">
        <v>121</v>
      </c>
      <c r="E19" s="158" t="s">
        <v>122</v>
      </c>
      <c r="F19" s="156" t="s">
        <v>119</v>
      </c>
      <c r="G19" s="159">
        <v>3</v>
      </c>
      <c r="H19" s="159"/>
      <c r="I19" s="159">
        <f>ROUND(G19*H19,2)</f>
        <v>0</v>
      </c>
      <c r="J19" s="160">
        <v>0</v>
      </c>
      <c r="K19" s="161">
        <f>G19*J19</f>
        <v>0</v>
      </c>
      <c r="L19" s="160">
        <v>0.038</v>
      </c>
      <c r="M19" s="161">
        <f>G19*L19</f>
        <v>0.11399999999999999</v>
      </c>
      <c r="N19" s="162">
        <v>20</v>
      </c>
      <c r="O19" s="163">
        <v>4</v>
      </c>
      <c r="P19" s="13" t="s">
        <v>113</v>
      </c>
    </row>
    <row r="20" spans="2:16" s="133" customFormat="1" ht="12.75" customHeight="1">
      <c r="B20" s="129" t="s">
        <v>61</v>
      </c>
      <c r="D20" s="130" t="s">
        <v>48</v>
      </c>
      <c r="E20" s="130" t="s">
        <v>123</v>
      </c>
      <c r="I20" s="131">
        <f>I21+I27+I40+I55</f>
        <v>0</v>
      </c>
      <c r="K20" s="132">
        <f>K21+K27+K40+K55</f>
        <v>0.1278036</v>
      </c>
      <c r="M20" s="132">
        <f>M21+M27+M40+M55</f>
        <v>0.01946</v>
      </c>
      <c r="P20" s="130" t="s">
        <v>104</v>
      </c>
    </row>
    <row r="21" spans="2:16" s="133" customFormat="1" ht="12.75" customHeight="1">
      <c r="B21" s="134" t="s">
        <v>61</v>
      </c>
      <c r="D21" s="135" t="s">
        <v>124</v>
      </c>
      <c r="E21" s="135" t="s">
        <v>125</v>
      </c>
      <c r="I21" s="136">
        <f>SUM(I22:I26)</f>
        <v>0</v>
      </c>
      <c r="K21" s="137">
        <f>SUM(K22:K26)</f>
        <v>0.005313600000000001</v>
      </c>
      <c r="M21" s="137">
        <f>SUM(M22:M26)</f>
        <v>0</v>
      </c>
      <c r="P21" s="135" t="s">
        <v>107</v>
      </c>
    </row>
    <row r="22" spans="1:16" s="13" customFormat="1" ht="13.5" customHeight="1">
      <c r="A22" s="156" t="s">
        <v>126</v>
      </c>
      <c r="B22" s="156" t="s">
        <v>108</v>
      </c>
      <c r="C22" s="156" t="s">
        <v>124</v>
      </c>
      <c r="D22" s="157" t="s">
        <v>127</v>
      </c>
      <c r="E22" s="158" t="s">
        <v>128</v>
      </c>
      <c r="F22" s="156" t="s">
        <v>119</v>
      </c>
      <c r="G22" s="159">
        <v>40</v>
      </c>
      <c r="H22" s="159"/>
      <c r="I22" s="159">
        <f>ROUND(G22*H22,2)</f>
        <v>0</v>
      </c>
      <c r="J22" s="160">
        <v>3E-05</v>
      </c>
      <c r="K22" s="161">
        <f>G22*J22</f>
        <v>0.0012000000000000001</v>
      </c>
      <c r="L22" s="160">
        <v>0</v>
      </c>
      <c r="M22" s="161">
        <f>G22*L22</f>
        <v>0</v>
      </c>
      <c r="N22" s="162">
        <v>20</v>
      </c>
      <c r="O22" s="163">
        <v>16</v>
      </c>
      <c r="P22" s="13" t="s">
        <v>113</v>
      </c>
    </row>
    <row r="23" spans="1:16" s="13" customFormat="1" ht="13.5" customHeight="1">
      <c r="A23" s="156" t="s">
        <v>129</v>
      </c>
      <c r="B23" s="156" t="s">
        <v>108</v>
      </c>
      <c r="C23" s="156" t="s">
        <v>124</v>
      </c>
      <c r="D23" s="157" t="s">
        <v>130</v>
      </c>
      <c r="E23" s="158" t="s">
        <v>131</v>
      </c>
      <c r="F23" s="156" t="s">
        <v>119</v>
      </c>
      <c r="G23" s="159">
        <v>12</v>
      </c>
      <c r="H23" s="159"/>
      <c r="I23" s="159">
        <f>ROUND(G23*H23,2)</f>
        <v>0</v>
      </c>
      <c r="J23" s="160">
        <v>3E-05</v>
      </c>
      <c r="K23" s="161">
        <f>G23*J23</f>
        <v>0.00036</v>
      </c>
      <c r="L23" s="160">
        <v>0</v>
      </c>
      <c r="M23" s="161">
        <f>G23*L23</f>
        <v>0</v>
      </c>
      <c r="N23" s="162">
        <v>20</v>
      </c>
      <c r="O23" s="163">
        <v>16</v>
      </c>
      <c r="P23" s="13" t="s">
        <v>113</v>
      </c>
    </row>
    <row r="24" spans="1:16" s="13" customFormat="1" ht="13.5" customHeight="1">
      <c r="A24" s="164" t="s">
        <v>132</v>
      </c>
      <c r="B24" s="164" t="s">
        <v>133</v>
      </c>
      <c r="C24" s="164" t="s">
        <v>134</v>
      </c>
      <c r="D24" s="165" t="s">
        <v>135</v>
      </c>
      <c r="E24" s="166" t="s">
        <v>136</v>
      </c>
      <c r="F24" s="164" t="s">
        <v>119</v>
      </c>
      <c r="G24" s="167">
        <v>40.8</v>
      </c>
      <c r="H24" s="167"/>
      <c r="I24" s="167">
        <f>ROUND(G24*H24,2)</f>
        <v>0</v>
      </c>
      <c r="J24" s="168">
        <v>4E-05</v>
      </c>
      <c r="K24" s="169">
        <f>G24*J24</f>
        <v>0.001632</v>
      </c>
      <c r="L24" s="168">
        <v>0</v>
      </c>
      <c r="M24" s="169">
        <f>G24*L24</f>
        <v>0</v>
      </c>
      <c r="N24" s="170">
        <v>20</v>
      </c>
      <c r="O24" s="171">
        <v>32</v>
      </c>
      <c r="P24" s="172" t="s">
        <v>113</v>
      </c>
    </row>
    <row r="25" spans="1:16" s="13" customFormat="1" ht="13.5" customHeight="1">
      <c r="A25" s="164" t="s">
        <v>137</v>
      </c>
      <c r="B25" s="164" t="s">
        <v>133</v>
      </c>
      <c r="C25" s="164" t="s">
        <v>134</v>
      </c>
      <c r="D25" s="165" t="s">
        <v>138</v>
      </c>
      <c r="E25" s="166" t="s">
        <v>139</v>
      </c>
      <c r="F25" s="164" t="s">
        <v>119</v>
      </c>
      <c r="G25" s="167">
        <v>20.4</v>
      </c>
      <c r="H25" s="167"/>
      <c r="I25" s="167">
        <f>ROUND(G25*H25,2)</f>
        <v>0</v>
      </c>
      <c r="J25" s="168">
        <v>5E-05</v>
      </c>
      <c r="K25" s="169">
        <f>G25*J25</f>
        <v>0.00102</v>
      </c>
      <c r="L25" s="168">
        <v>0</v>
      </c>
      <c r="M25" s="169">
        <f>G25*L25</f>
        <v>0</v>
      </c>
      <c r="N25" s="170">
        <v>20</v>
      </c>
      <c r="O25" s="171">
        <v>32</v>
      </c>
      <c r="P25" s="172" t="s">
        <v>113</v>
      </c>
    </row>
    <row r="26" spans="1:16" s="13" customFormat="1" ht="13.5" customHeight="1">
      <c r="A26" s="164" t="s">
        <v>105</v>
      </c>
      <c r="B26" s="164" t="s">
        <v>133</v>
      </c>
      <c r="C26" s="164" t="s">
        <v>134</v>
      </c>
      <c r="D26" s="165" t="s">
        <v>140</v>
      </c>
      <c r="E26" s="166" t="s">
        <v>141</v>
      </c>
      <c r="F26" s="164" t="s">
        <v>119</v>
      </c>
      <c r="G26" s="167">
        <v>12.24</v>
      </c>
      <c r="H26" s="167"/>
      <c r="I26" s="167">
        <f>ROUND(G26*H26,2)</f>
        <v>0</v>
      </c>
      <c r="J26" s="168">
        <v>9E-05</v>
      </c>
      <c r="K26" s="169">
        <f>G26*J26</f>
        <v>0.0011016</v>
      </c>
      <c r="L26" s="168">
        <v>0</v>
      </c>
      <c r="M26" s="169">
        <f>G26*L26</f>
        <v>0</v>
      </c>
      <c r="N26" s="170">
        <v>20</v>
      </c>
      <c r="O26" s="171">
        <v>32</v>
      </c>
      <c r="P26" s="172" t="s">
        <v>113</v>
      </c>
    </row>
    <row r="27" spans="2:16" s="133" customFormat="1" ht="12.75" customHeight="1">
      <c r="B27" s="134" t="s">
        <v>61</v>
      </c>
      <c r="D27" s="135" t="s">
        <v>142</v>
      </c>
      <c r="E27" s="135" t="s">
        <v>143</v>
      </c>
      <c r="I27" s="136">
        <f>SUM(I28:I39)</f>
        <v>0</v>
      </c>
      <c r="K27" s="137">
        <f>SUM(K28:K39)</f>
        <v>0.0399</v>
      </c>
      <c r="M27" s="137">
        <f>SUM(M28:M39)</f>
        <v>0</v>
      </c>
      <c r="P27" s="135" t="s">
        <v>107</v>
      </c>
    </row>
    <row r="28" spans="1:16" s="13" customFormat="1" ht="24" customHeight="1">
      <c r="A28" s="156" t="s">
        <v>144</v>
      </c>
      <c r="B28" s="156" t="s">
        <v>108</v>
      </c>
      <c r="C28" s="156" t="s">
        <v>142</v>
      </c>
      <c r="D28" s="157" t="s">
        <v>145</v>
      </c>
      <c r="E28" s="158" t="s">
        <v>146</v>
      </c>
      <c r="F28" s="156" t="s">
        <v>112</v>
      </c>
      <c r="G28" s="159">
        <v>1</v>
      </c>
      <c r="H28" s="159"/>
      <c r="I28" s="159">
        <f aca="true" t="shared" si="0" ref="I28:I39">ROUND(G28*H28,2)</f>
        <v>0</v>
      </c>
      <c r="J28" s="160">
        <v>0.0005</v>
      </c>
      <c r="K28" s="161">
        <f aca="true" t="shared" si="1" ref="K28:K39">G28*J28</f>
        <v>0.0005</v>
      </c>
      <c r="L28" s="160">
        <v>0</v>
      </c>
      <c r="M28" s="161">
        <f aca="true" t="shared" si="2" ref="M28:M39">G28*L28</f>
        <v>0</v>
      </c>
      <c r="N28" s="162">
        <v>20</v>
      </c>
      <c r="O28" s="163">
        <v>16</v>
      </c>
      <c r="P28" s="13" t="s">
        <v>113</v>
      </c>
    </row>
    <row r="29" spans="1:16" s="13" customFormat="1" ht="24" customHeight="1">
      <c r="A29" s="156" t="s">
        <v>147</v>
      </c>
      <c r="B29" s="156" t="s">
        <v>108</v>
      </c>
      <c r="C29" s="156" t="s">
        <v>142</v>
      </c>
      <c r="D29" s="157" t="s">
        <v>148</v>
      </c>
      <c r="E29" s="158" t="s">
        <v>149</v>
      </c>
      <c r="F29" s="156" t="s">
        <v>112</v>
      </c>
      <c r="G29" s="159">
        <v>1</v>
      </c>
      <c r="H29" s="159"/>
      <c r="I29" s="159">
        <f t="shared" si="0"/>
        <v>0</v>
      </c>
      <c r="J29" s="160">
        <v>0.0009</v>
      </c>
      <c r="K29" s="161">
        <f t="shared" si="1"/>
        <v>0.0009</v>
      </c>
      <c r="L29" s="160">
        <v>0</v>
      </c>
      <c r="M29" s="161">
        <f t="shared" si="2"/>
        <v>0</v>
      </c>
      <c r="N29" s="162">
        <v>20</v>
      </c>
      <c r="O29" s="163">
        <v>16</v>
      </c>
      <c r="P29" s="13" t="s">
        <v>113</v>
      </c>
    </row>
    <row r="30" spans="1:16" s="13" customFormat="1" ht="13.5" customHeight="1">
      <c r="A30" s="156" t="s">
        <v>150</v>
      </c>
      <c r="B30" s="156" t="s">
        <v>108</v>
      </c>
      <c r="C30" s="156" t="s">
        <v>142</v>
      </c>
      <c r="D30" s="157" t="s">
        <v>151</v>
      </c>
      <c r="E30" s="158" t="s">
        <v>152</v>
      </c>
      <c r="F30" s="156" t="s">
        <v>119</v>
      </c>
      <c r="G30" s="159">
        <v>15</v>
      </c>
      <c r="H30" s="159"/>
      <c r="I30" s="159">
        <f t="shared" si="0"/>
        <v>0</v>
      </c>
      <c r="J30" s="160">
        <v>0.00157</v>
      </c>
      <c r="K30" s="161">
        <f t="shared" si="1"/>
        <v>0.02355</v>
      </c>
      <c r="L30" s="160">
        <v>0</v>
      </c>
      <c r="M30" s="161">
        <f t="shared" si="2"/>
        <v>0</v>
      </c>
      <c r="N30" s="162">
        <v>20</v>
      </c>
      <c r="O30" s="163">
        <v>16</v>
      </c>
      <c r="P30" s="13" t="s">
        <v>113</v>
      </c>
    </row>
    <row r="31" spans="1:16" s="13" customFormat="1" ht="13.5" customHeight="1">
      <c r="A31" s="156" t="s">
        <v>153</v>
      </c>
      <c r="B31" s="156" t="s">
        <v>108</v>
      </c>
      <c r="C31" s="156" t="s">
        <v>142</v>
      </c>
      <c r="D31" s="157" t="s">
        <v>154</v>
      </c>
      <c r="E31" s="158" t="s">
        <v>155</v>
      </c>
      <c r="F31" s="156" t="s">
        <v>119</v>
      </c>
      <c r="G31" s="159">
        <v>1</v>
      </c>
      <c r="H31" s="159"/>
      <c r="I31" s="159">
        <f t="shared" si="0"/>
        <v>0</v>
      </c>
      <c r="J31" s="160">
        <v>0.00163</v>
      </c>
      <c r="K31" s="161">
        <f t="shared" si="1"/>
        <v>0.00163</v>
      </c>
      <c r="L31" s="160">
        <v>0</v>
      </c>
      <c r="M31" s="161">
        <f t="shared" si="2"/>
        <v>0</v>
      </c>
      <c r="N31" s="162">
        <v>20</v>
      </c>
      <c r="O31" s="163">
        <v>16</v>
      </c>
      <c r="P31" s="13" t="s">
        <v>113</v>
      </c>
    </row>
    <row r="32" spans="1:16" s="13" customFormat="1" ht="13.5" customHeight="1">
      <c r="A32" s="156" t="s">
        <v>156</v>
      </c>
      <c r="B32" s="156" t="s">
        <v>108</v>
      </c>
      <c r="C32" s="156" t="s">
        <v>142</v>
      </c>
      <c r="D32" s="157" t="s">
        <v>157</v>
      </c>
      <c r="E32" s="158" t="s">
        <v>158</v>
      </c>
      <c r="F32" s="156" t="s">
        <v>119</v>
      </c>
      <c r="G32" s="159">
        <v>17</v>
      </c>
      <c r="H32" s="159"/>
      <c r="I32" s="159">
        <f t="shared" si="0"/>
        <v>0</v>
      </c>
      <c r="J32" s="160">
        <v>0.00064</v>
      </c>
      <c r="K32" s="161">
        <f t="shared" si="1"/>
        <v>0.01088</v>
      </c>
      <c r="L32" s="160">
        <v>0</v>
      </c>
      <c r="M32" s="161">
        <f t="shared" si="2"/>
        <v>0</v>
      </c>
      <c r="N32" s="162">
        <v>20</v>
      </c>
      <c r="O32" s="163">
        <v>16</v>
      </c>
      <c r="P32" s="13" t="s">
        <v>113</v>
      </c>
    </row>
    <row r="33" spans="1:16" s="13" customFormat="1" ht="24" customHeight="1">
      <c r="A33" s="156" t="s">
        <v>159</v>
      </c>
      <c r="B33" s="156" t="s">
        <v>108</v>
      </c>
      <c r="C33" s="156" t="s">
        <v>142</v>
      </c>
      <c r="D33" s="157" t="s">
        <v>160</v>
      </c>
      <c r="E33" s="158" t="s">
        <v>161</v>
      </c>
      <c r="F33" s="156" t="s">
        <v>112</v>
      </c>
      <c r="G33" s="159">
        <v>6</v>
      </c>
      <c r="H33" s="159"/>
      <c r="I33" s="159">
        <f t="shared" si="0"/>
        <v>0</v>
      </c>
      <c r="J33" s="160">
        <v>0</v>
      </c>
      <c r="K33" s="161">
        <f t="shared" si="1"/>
        <v>0</v>
      </c>
      <c r="L33" s="160">
        <v>0</v>
      </c>
      <c r="M33" s="161">
        <f t="shared" si="2"/>
        <v>0</v>
      </c>
      <c r="N33" s="162">
        <v>20</v>
      </c>
      <c r="O33" s="163">
        <v>16</v>
      </c>
      <c r="P33" s="13" t="s">
        <v>113</v>
      </c>
    </row>
    <row r="34" spans="1:16" s="13" customFormat="1" ht="24" customHeight="1">
      <c r="A34" s="156" t="s">
        <v>162</v>
      </c>
      <c r="B34" s="156" t="s">
        <v>108</v>
      </c>
      <c r="C34" s="156" t="s">
        <v>142</v>
      </c>
      <c r="D34" s="157" t="s">
        <v>163</v>
      </c>
      <c r="E34" s="158" t="s">
        <v>164</v>
      </c>
      <c r="F34" s="156" t="s">
        <v>112</v>
      </c>
      <c r="G34" s="159">
        <v>2</v>
      </c>
      <c r="H34" s="159"/>
      <c r="I34" s="159">
        <f t="shared" si="0"/>
        <v>0</v>
      </c>
      <c r="J34" s="160">
        <v>0</v>
      </c>
      <c r="K34" s="161">
        <f t="shared" si="1"/>
        <v>0</v>
      </c>
      <c r="L34" s="160">
        <v>0</v>
      </c>
      <c r="M34" s="161">
        <f t="shared" si="2"/>
        <v>0</v>
      </c>
      <c r="N34" s="162">
        <v>20</v>
      </c>
      <c r="O34" s="163">
        <v>16</v>
      </c>
      <c r="P34" s="13" t="s">
        <v>113</v>
      </c>
    </row>
    <row r="35" spans="1:16" s="13" customFormat="1" ht="24" customHeight="1">
      <c r="A35" s="156" t="s">
        <v>165</v>
      </c>
      <c r="B35" s="156" t="s">
        <v>108</v>
      </c>
      <c r="C35" s="156" t="s">
        <v>142</v>
      </c>
      <c r="D35" s="157" t="s">
        <v>166</v>
      </c>
      <c r="E35" s="158" t="s">
        <v>167</v>
      </c>
      <c r="F35" s="156" t="s">
        <v>112</v>
      </c>
      <c r="G35" s="159">
        <v>1</v>
      </c>
      <c r="H35" s="159"/>
      <c r="I35" s="159">
        <f t="shared" si="0"/>
        <v>0</v>
      </c>
      <c r="J35" s="160">
        <v>0</v>
      </c>
      <c r="K35" s="161">
        <f t="shared" si="1"/>
        <v>0</v>
      </c>
      <c r="L35" s="160">
        <v>0</v>
      </c>
      <c r="M35" s="161">
        <f t="shared" si="2"/>
        <v>0</v>
      </c>
      <c r="N35" s="162">
        <v>20</v>
      </c>
      <c r="O35" s="163">
        <v>16</v>
      </c>
      <c r="P35" s="13" t="s">
        <v>113</v>
      </c>
    </row>
    <row r="36" spans="1:16" s="13" customFormat="1" ht="13.5" customHeight="1">
      <c r="A36" s="156" t="s">
        <v>168</v>
      </c>
      <c r="B36" s="156" t="s">
        <v>108</v>
      </c>
      <c r="C36" s="156" t="s">
        <v>142</v>
      </c>
      <c r="D36" s="157" t="s">
        <v>169</v>
      </c>
      <c r="E36" s="158" t="s">
        <v>170</v>
      </c>
      <c r="F36" s="156" t="s">
        <v>112</v>
      </c>
      <c r="G36" s="159">
        <v>2</v>
      </c>
      <c r="H36" s="159"/>
      <c r="I36" s="159">
        <f t="shared" si="0"/>
        <v>0</v>
      </c>
      <c r="J36" s="160">
        <v>0.00046</v>
      </c>
      <c r="K36" s="161">
        <f t="shared" si="1"/>
        <v>0.00092</v>
      </c>
      <c r="L36" s="160">
        <v>0</v>
      </c>
      <c r="M36" s="161">
        <f t="shared" si="2"/>
        <v>0</v>
      </c>
      <c r="N36" s="162">
        <v>20</v>
      </c>
      <c r="O36" s="163">
        <v>16</v>
      </c>
      <c r="P36" s="13" t="s">
        <v>113</v>
      </c>
    </row>
    <row r="37" spans="1:16" s="13" customFormat="1" ht="13.5" customHeight="1">
      <c r="A37" s="164" t="s">
        <v>171</v>
      </c>
      <c r="B37" s="164" t="s">
        <v>133</v>
      </c>
      <c r="C37" s="164" t="s">
        <v>134</v>
      </c>
      <c r="D37" s="165" t="s">
        <v>172</v>
      </c>
      <c r="E37" s="166" t="s">
        <v>173</v>
      </c>
      <c r="F37" s="164" t="s">
        <v>112</v>
      </c>
      <c r="G37" s="167">
        <v>2</v>
      </c>
      <c r="H37" s="167"/>
      <c r="I37" s="167">
        <f t="shared" si="0"/>
        <v>0</v>
      </c>
      <c r="J37" s="168">
        <v>0.00033</v>
      </c>
      <c r="K37" s="169">
        <f t="shared" si="1"/>
        <v>0.00066</v>
      </c>
      <c r="L37" s="168">
        <v>0</v>
      </c>
      <c r="M37" s="169">
        <f t="shared" si="2"/>
        <v>0</v>
      </c>
      <c r="N37" s="170">
        <v>20</v>
      </c>
      <c r="O37" s="171">
        <v>32</v>
      </c>
      <c r="P37" s="172" t="s">
        <v>113</v>
      </c>
    </row>
    <row r="38" spans="1:16" s="13" customFormat="1" ht="24" customHeight="1">
      <c r="A38" s="164" t="s">
        <v>174</v>
      </c>
      <c r="B38" s="164" t="s">
        <v>133</v>
      </c>
      <c r="C38" s="164" t="s">
        <v>134</v>
      </c>
      <c r="D38" s="165" t="s">
        <v>175</v>
      </c>
      <c r="E38" s="166" t="s">
        <v>176</v>
      </c>
      <c r="F38" s="164" t="s">
        <v>112</v>
      </c>
      <c r="G38" s="167">
        <v>2</v>
      </c>
      <c r="H38" s="167"/>
      <c r="I38" s="167">
        <f t="shared" si="0"/>
        <v>0</v>
      </c>
      <c r="J38" s="168">
        <v>0.00043</v>
      </c>
      <c r="K38" s="169">
        <f t="shared" si="1"/>
        <v>0.00086</v>
      </c>
      <c r="L38" s="168">
        <v>0</v>
      </c>
      <c r="M38" s="169">
        <f t="shared" si="2"/>
        <v>0</v>
      </c>
      <c r="N38" s="170">
        <v>20</v>
      </c>
      <c r="O38" s="171">
        <v>32</v>
      </c>
      <c r="P38" s="172" t="s">
        <v>113</v>
      </c>
    </row>
    <row r="39" spans="1:16" s="13" customFormat="1" ht="13.5" customHeight="1">
      <c r="A39" s="156" t="s">
        <v>177</v>
      </c>
      <c r="B39" s="156" t="s">
        <v>108</v>
      </c>
      <c r="C39" s="156" t="s">
        <v>142</v>
      </c>
      <c r="D39" s="157" t="s">
        <v>178</v>
      </c>
      <c r="E39" s="158" t="s">
        <v>179</v>
      </c>
      <c r="F39" s="156" t="s">
        <v>180</v>
      </c>
      <c r="G39" s="159">
        <v>0.04</v>
      </c>
      <c r="H39" s="159"/>
      <c r="I39" s="159">
        <f t="shared" si="0"/>
        <v>0</v>
      </c>
      <c r="J39" s="160">
        <v>0</v>
      </c>
      <c r="K39" s="161">
        <f t="shared" si="1"/>
        <v>0</v>
      </c>
      <c r="L39" s="160">
        <v>0</v>
      </c>
      <c r="M39" s="161">
        <f t="shared" si="2"/>
        <v>0</v>
      </c>
      <c r="N39" s="162">
        <v>20</v>
      </c>
      <c r="O39" s="163">
        <v>16</v>
      </c>
      <c r="P39" s="13" t="s">
        <v>113</v>
      </c>
    </row>
    <row r="40" spans="2:16" s="133" customFormat="1" ht="12.75" customHeight="1">
      <c r="B40" s="134" t="s">
        <v>61</v>
      </c>
      <c r="D40" s="135" t="s">
        <v>181</v>
      </c>
      <c r="E40" s="135" t="s">
        <v>182</v>
      </c>
      <c r="I40" s="136">
        <f>SUM(I41:I54)</f>
        <v>0</v>
      </c>
      <c r="K40" s="137">
        <f>SUM(K41:K54)</f>
        <v>0.045459999999999993</v>
      </c>
      <c r="M40" s="137">
        <f>SUM(M41:M54)</f>
        <v>0</v>
      </c>
      <c r="P40" s="135" t="s">
        <v>107</v>
      </c>
    </row>
    <row r="41" spans="1:16" s="13" customFormat="1" ht="24" customHeight="1">
      <c r="A41" s="156" t="s">
        <v>183</v>
      </c>
      <c r="B41" s="156" t="s">
        <v>108</v>
      </c>
      <c r="C41" s="156" t="s">
        <v>142</v>
      </c>
      <c r="D41" s="157" t="s">
        <v>184</v>
      </c>
      <c r="E41" s="158" t="s">
        <v>185</v>
      </c>
      <c r="F41" s="156" t="s">
        <v>119</v>
      </c>
      <c r="G41" s="159">
        <v>2</v>
      </c>
      <c r="H41" s="159"/>
      <c r="I41" s="159">
        <f aca="true" t="shared" si="3" ref="I41:I54">ROUND(G41*H41,2)</f>
        <v>0</v>
      </c>
      <c r="J41" s="160">
        <v>0.00043</v>
      </c>
      <c r="K41" s="161">
        <f aca="true" t="shared" si="4" ref="K41:K54">G41*J41</f>
        <v>0.00086</v>
      </c>
      <c r="L41" s="160">
        <v>0</v>
      </c>
      <c r="M41" s="161">
        <f aca="true" t="shared" si="5" ref="M41:M54">G41*L41</f>
        <v>0</v>
      </c>
      <c r="N41" s="162">
        <v>20</v>
      </c>
      <c r="O41" s="163">
        <v>16</v>
      </c>
      <c r="P41" s="13" t="s">
        <v>113</v>
      </c>
    </row>
    <row r="42" spans="1:16" s="13" customFormat="1" ht="13.5" customHeight="1">
      <c r="A42" s="164" t="s">
        <v>186</v>
      </c>
      <c r="B42" s="164" t="s">
        <v>133</v>
      </c>
      <c r="C42" s="164" t="s">
        <v>134</v>
      </c>
      <c r="D42" s="165" t="s">
        <v>187</v>
      </c>
      <c r="E42" s="166" t="s">
        <v>188</v>
      </c>
      <c r="F42" s="164" t="s">
        <v>112</v>
      </c>
      <c r="G42" s="167">
        <v>4</v>
      </c>
      <c r="H42" s="167"/>
      <c r="I42" s="167">
        <f t="shared" si="3"/>
        <v>0</v>
      </c>
      <c r="J42" s="168">
        <v>0</v>
      </c>
      <c r="K42" s="169">
        <f t="shared" si="4"/>
        <v>0</v>
      </c>
      <c r="L42" s="168">
        <v>0</v>
      </c>
      <c r="M42" s="169">
        <f t="shared" si="5"/>
        <v>0</v>
      </c>
      <c r="N42" s="170">
        <v>20</v>
      </c>
      <c r="O42" s="171">
        <v>32</v>
      </c>
      <c r="P42" s="172" t="s">
        <v>113</v>
      </c>
    </row>
    <row r="43" spans="1:16" s="13" customFormat="1" ht="13.5" customHeight="1">
      <c r="A43" s="164" t="s">
        <v>189</v>
      </c>
      <c r="B43" s="164" t="s">
        <v>133</v>
      </c>
      <c r="C43" s="164" t="s">
        <v>134</v>
      </c>
      <c r="D43" s="165" t="s">
        <v>190</v>
      </c>
      <c r="E43" s="166" t="s">
        <v>191</v>
      </c>
      <c r="F43" s="164" t="s">
        <v>112</v>
      </c>
      <c r="G43" s="167">
        <v>4</v>
      </c>
      <c r="H43" s="167"/>
      <c r="I43" s="167">
        <f t="shared" si="3"/>
        <v>0</v>
      </c>
      <c r="J43" s="168">
        <v>0</v>
      </c>
      <c r="K43" s="169">
        <f t="shared" si="4"/>
        <v>0</v>
      </c>
      <c r="L43" s="168">
        <v>0</v>
      </c>
      <c r="M43" s="169">
        <f t="shared" si="5"/>
        <v>0</v>
      </c>
      <c r="N43" s="170">
        <v>20</v>
      </c>
      <c r="O43" s="171">
        <v>32</v>
      </c>
      <c r="P43" s="172" t="s">
        <v>113</v>
      </c>
    </row>
    <row r="44" spans="1:16" s="13" customFormat="1" ht="13.5" customHeight="1">
      <c r="A44" s="156" t="s">
        <v>192</v>
      </c>
      <c r="B44" s="156" t="s">
        <v>108</v>
      </c>
      <c r="C44" s="156" t="s">
        <v>142</v>
      </c>
      <c r="D44" s="157" t="s">
        <v>193</v>
      </c>
      <c r="E44" s="158" t="s">
        <v>194</v>
      </c>
      <c r="F44" s="156" t="s">
        <v>119</v>
      </c>
      <c r="G44" s="159">
        <v>20</v>
      </c>
      <c r="H44" s="159"/>
      <c r="I44" s="159">
        <f t="shared" si="3"/>
        <v>0</v>
      </c>
      <c r="J44" s="160">
        <v>0.00047</v>
      </c>
      <c r="K44" s="161">
        <f t="shared" si="4"/>
        <v>0.0094</v>
      </c>
      <c r="L44" s="160">
        <v>0</v>
      </c>
      <c r="M44" s="161">
        <f t="shared" si="5"/>
        <v>0</v>
      </c>
      <c r="N44" s="162">
        <v>20</v>
      </c>
      <c r="O44" s="163">
        <v>16</v>
      </c>
      <c r="P44" s="13" t="s">
        <v>113</v>
      </c>
    </row>
    <row r="45" spans="1:16" s="13" customFormat="1" ht="13.5" customHeight="1">
      <c r="A45" s="156" t="s">
        <v>195</v>
      </c>
      <c r="B45" s="156" t="s">
        <v>108</v>
      </c>
      <c r="C45" s="156" t="s">
        <v>142</v>
      </c>
      <c r="D45" s="157" t="s">
        <v>196</v>
      </c>
      <c r="E45" s="158" t="s">
        <v>197</v>
      </c>
      <c r="F45" s="156" t="s">
        <v>119</v>
      </c>
      <c r="G45" s="159">
        <v>18</v>
      </c>
      <c r="H45" s="159"/>
      <c r="I45" s="159">
        <f t="shared" si="3"/>
        <v>0</v>
      </c>
      <c r="J45" s="160">
        <v>0.00053</v>
      </c>
      <c r="K45" s="161">
        <f t="shared" si="4"/>
        <v>0.00954</v>
      </c>
      <c r="L45" s="160">
        <v>0</v>
      </c>
      <c r="M45" s="161">
        <f t="shared" si="5"/>
        <v>0</v>
      </c>
      <c r="N45" s="162">
        <v>20</v>
      </c>
      <c r="O45" s="163">
        <v>16</v>
      </c>
      <c r="P45" s="13" t="s">
        <v>113</v>
      </c>
    </row>
    <row r="46" spans="1:16" s="13" customFormat="1" ht="13.5" customHeight="1">
      <c r="A46" s="156" t="s">
        <v>198</v>
      </c>
      <c r="B46" s="156" t="s">
        <v>108</v>
      </c>
      <c r="C46" s="156" t="s">
        <v>142</v>
      </c>
      <c r="D46" s="157" t="s">
        <v>199</v>
      </c>
      <c r="E46" s="158" t="s">
        <v>200</v>
      </c>
      <c r="F46" s="156" t="s">
        <v>119</v>
      </c>
      <c r="G46" s="159">
        <v>12</v>
      </c>
      <c r="H46" s="159"/>
      <c r="I46" s="159">
        <f t="shared" si="3"/>
        <v>0</v>
      </c>
      <c r="J46" s="160">
        <v>0.00076</v>
      </c>
      <c r="K46" s="161">
        <f t="shared" si="4"/>
        <v>0.00912</v>
      </c>
      <c r="L46" s="160">
        <v>0</v>
      </c>
      <c r="M46" s="161">
        <f t="shared" si="5"/>
        <v>0</v>
      </c>
      <c r="N46" s="162">
        <v>20</v>
      </c>
      <c r="O46" s="163">
        <v>16</v>
      </c>
      <c r="P46" s="13" t="s">
        <v>113</v>
      </c>
    </row>
    <row r="47" spans="1:16" s="13" customFormat="1" ht="13.5" customHeight="1">
      <c r="A47" s="156" t="s">
        <v>201</v>
      </c>
      <c r="B47" s="156" t="s">
        <v>108</v>
      </c>
      <c r="C47" s="156" t="s">
        <v>142</v>
      </c>
      <c r="D47" s="157" t="s">
        <v>202</v>
      </c>
      <c r="E47" s="158" t="s">
        <v>203</v>
      </c>
      <c r="F47" s="156" t="s">
        <v>204</v>
      </c>
      <c r="G47" s="159">
        <v>1</v>
      </c>
      <c r="H47" s="159"/>
      <c r="I47" s="159">
        <f t="shared" si="3"/>
        <v>0</v>
      </c>
      <c r="J47" s="160">
        <v>0.00714</v>
      </c>
      <c r="K47" s="161">
        <f t="shared" si="4"/>
        <v>0.00714</v>
      </c>
      <c r="L47" s="160">
        <v>0</v>
      </c>
      <c r="M47" s="161">
        <f t="shared" si="5"/>
        <v>0</v>
      </c>
      <c r="N47" s="162">
        <v>20</v>
      </c>
      <c r="O47" s="163">
        <v>16</v>
      </c>
      <c r="P47" s="13" t="s">
        <v>113</v>
      </c>
    </row>
    <row r="48" spans="1:16" s="13" customFormat="1" ht="13.5" customHeight="1">
      <c r="A48" s="156" t="s">
        <v>205</v>
      </c>
      <c r="B48" s="156" t="s">
        <v>108</v>
      </c>
      <c r="C48" s="156" t="s">
        <v>142</v>
      </c>
      <c r="D48" s="157" t="s">
        <v>206</v>
      </c>
      <c r="E48" s="158" t="s">
        <v>207</v>
      </c>
      <c r="F48" s="156" t="s">
        <v>112</v>
      </c>
      <c r="G48" s="159">
        <v>12</v>
      </c>
      <c r="H48" s="159"/>
      <c r="I48" s="159">
        <f t="shared" si="3"/>
        <v>0</v>
      </c>
      <c r="J48" s="160">
        <v>0</v>
      </c>
      <c r="K48" s="161">
        <f t="shared" si="4"/>
        <v>0</v>
      </c>
      <c r="L48" s="160">
        <v>0</v>
      </c>
      <c r="M48" s="161">
        <f t="shared" si="5"/>
        <v>0</v>
      </c>
      <c r="N48" s="162">
        <v>20</v>
      </c>
      <c r="O48" s="163">
        <v>16</v>
      </c>
      <c r="P48" s="13" t="s">
        <v>113</v>
      </c>
    </row>
    <row r="49" spans="1:16" s="13" customFormat="1" ht="13.5" customHeight="1">
      <c r="A49" s="156" t="s">
        <v>208</v>
      </c>
      <c r="B49" s="156" t="s">
        <v>108</v>
      </c>
      <c r="C49" s="156" t="s">
        <v>142</v>
      </c>
      <c r="D49" s="157" t="s">
        <v>209</v>
      </c>
      <c r="E49" s="158" t="s">
        <v>210</v>
      </c>
      <c r="F49" s="156" t="s">
        <v>112</v>
      </c>
      <c r="G49" s="159">
        <v>2</v>
      </c>
      <c r="H49" s="159"/>
      <c r="I49" s="159">
        <f t="shared" si="3"/>
        <v>0</v>
      </c>
      <c r="J49" s="160">
        <v>0</v>
      </c>
      <c r="K49" s="161">
        <f t="shared" si="4"/>
        <v>0</v>
      </c>
      <c r="L49" s="160">
        <v>0</v>
      </c>
      <c r="M49" s="161">
        <f t="shared" si="5"/>
        <v>0</v>
      </c>
      <c r="N49" s="162">
        <v>20</v>
      </c>
      <c r="O49" s="163">
        <v>16</v>
      </c>
      <c r="P49" s="13" t="s">
        <v>113</v>
      </c>
    </row>
    <row r="50" spans="1:16" s="13" customFormat="1" ht="13.5" customHeight="1">
      <c r="A50" s="156" t="s">
        <v>211</v>
      </c>
      <c r="B50" s="156" t="s">
        <v>108</v>
      </c>
      <c r="C50" s="156" t="s">
        <v>142</v>
      </c>
      <c r="D50" s="157" t="s">
        <v>212</v>
      </c>
      <c r="E50" s="158" t="s">
        <v>213</v>
      </c>
      <c r="F50" s="156" t="s">
        <v>112</v>
      </c>
      <c r="G50" s="159">
        <v>10</v>
      </c>
      <c r="H50" s="159"/>
      <c r="I50" s="159">
        <f t="shared" si="3"/>
        <v>0</v>
      </c>
      <c r="J50" s="160">
        <v>2E-05</v>
      </c>
      <c r="K50" s="161">
        <f t="shared" si="4"/>
        <v>0.0002</v>
      </c>
      <c r="L50" s="160">
        <v>0</v>
      </c>
      <c r="M50" s="161">
        <f t="shared" si="5"/>
        <v>0</v>
      </c>
      <c r="N50" s="162">
        <v>20</v>
      </c>
      <c r="O50" s="163">
        <v>16</v>
      </c>
      <c r="P50" s="13" t="s">
        <v>113</v>
      </c>
    </row>
    <row r="51" spans="1:16" s="13" customFormat="1" ht="13.5" customHeight="1">
      <c r="A51" s="164" t="s">
        <v>214</v>
      </c>
      <c r="B51" s="164" t="s">
        <v>133</v>
      </c>
      <c r="C51" s="164" t="s">
        <v>134</v>
      </c>
      <c r="D51" s="165" t="s">
        <v>215</v>
      </c>
      <c r="E51" s="166" t="s">
        <v>216</v>
      </c>
      <c r="F51" s="164" t="s">
        <v>217</v>
      </c>
      <c r="G51" s="167">
        <v>1</v>
      </c>
      <c r="H51" s="167"/>
      <c r="I51" s="167">
        <f t="shared" si="3"/>
        <v>0</v>
      </c>
      <c r="J51" s="168">
        <v>0</v>
      </c>
      <c r="K51" s="169">
        <f t="shared" si="4"/>
        <v>0</v>
      </c>
      <c r="L51" s="168">
        <v>0</v>
      </c>
      <c r="M51" s="169">
        <f t="shared" si="5"/>
        <v>0</v>
      </c>
      <c r="N51" s="170">
        <v>20</v>
      </c>
      <c r="O51" s="171">
        <v>32</v>
      </c>
      <c r="P51" s="172" t="s">
        <v>113</v>
      </c>
    </row>
    <row r="52" spans="1:16" s="13" customFormat="1" ht="13.5" customHeight="1">
      <c r="A52" s="164" t="s">
        <v>218</v>
      </c>
      <c r="B52" s="164" t="s">
        <v>133</v>
      </c>
      <c r="C52" s="164" t="s">
        <v>134</v>
      </c>
      <c r="D52" s="165" t="s">
        <v>219</v>
      </c>
      <c r="E52" s="166" t="s">
        <v>220</v>
      </c>
      <c r="F52" s="164" t="s">
        <v>112</v>
      </c>
      <c r="G52" s="167">
        <v>2</v>
      </c>
      <c r="H52" s="167"/>
      <c r="I52" s="167">
        <f t="shared" si="3"/>
        <v>0</v>
      </c>
      <c r="J52" s="168">
        <v>0</v>
      </c>
      <c r="K52" s="169">
        <f t="shared" si="4"/>
        <v>0</v>
      </c>
      <c r="L52" s="168">
        <v>0</v>
      </c>
      <c r="M52" s="169">
        <f t="shared" si="5"/>
        <v>0</v>
      </c>
      <c r="N52" s="170">
        <v>20</v>
      </c>
      <c r="O52" s="171">
        <v>32</v>
      </c>
      <c r="P52" s="172" t="s">
        <v>113</v>
      </c>
    </row>
    <row r="53" spans="1:16" s="13" customFormat="1" ht="13.5" customHeight="1">
      <c r="A53" s="156" t="s">
        <v>221</v>
      </c>
      <c r="B53" s="156" t="s">
        <v>108</v>
      </c>
      <c r="C53" s="156" t="s">
        <v>142</v>
      </c>
      <c r="D53" s="157" t="s">
        <v>222</v>
      </c>
      <c r="E53" s="158" t="s">
        <v>223</v>
      </c>
      <c r="F53" s="156" t="s">
        <v>112</v>
      </c>
      <c r="G53" s="159">
        <v>10</v>
      </c>
      <c r="H53" s="159"/>
      <c r="I53" s="159">
        <f t="shared" si="3"/>
        <v>0</v>
      </c>
      <c r="J53" s="160">
        <v>2E-05</v>
      </c>
      <c r="K53" s="161">
        <f t="shared" si="4"/>
        <v>0.0002</v>
      </c>
      <c r="L53" s="160">
        <v>0</v>
      </c>
      <c r="M53" s="161">
        <f t="shared" si="5"/>
        <v>0</v>
      </c>
      <c r="N53" s="162">
        <v>20</v>
      </c>
      <c r="O53" s="163">
        <v>16</v>
      </c>
      <c r="P53" s="13" t="s">
        <v>113</v>
      </c>
    </row>
    <row r="54" spans="1:16" s="13" customFormat="1" ht="13.5" customHeight="1">
      <c r="A54" s="156" t="s">
        <v>224</v>
      </c>
      <c r="B54" s="156" t="s">
        <v>108</v>
      </c>
      <c r="C54" s="156" t="s">
        <v>142</v>
      </c>
      <c r="D54" s="157" t="s">
        <v>225</v>
      </c>
      <c r="E54" s="158" t="s">
        <v>226</v>
      </c>
      <c r="F54" s="156" t="s">
        <v>119</v>
      </c>
      <c r="G54" s="159">
        <v>50</v>
      </c>
      <c r="H54" s="159"/>
      <c r="I54" s="159">
        <f t="shared" si="3"/>
        <v>0</v>
      </c>
      <c r="J54" s="160">
        <v>0.00018</v>
      </c>
      <c r="K54" s="161">
        <f t="shared" si="4"/>
        <v>0.009000000000000001</v>
      </c>
      <c r="L54" s="160">
        <v>0</v>
      </c>
      <c r="M54" s="161">
        <f t="shared" si="5"/>
        <v>0</v>
      </c>
      <c r="N54" s="162">
        <v>20</v>
      </c>
      <c r="O54" s="163">
        <v>16</v>
      </c>
      <c r="P54" s="13" t="s">
        <v>113</v>
      </c>
    </row>
    <row r="55" spans="2:16" s="133" customFormat="1" ht="12.75" customHeight="1">
      <c r="B55" s="134" t="s">
        <v>61</v>
      </c>
      <c r="D55" s="135" t="s">
        <v>227</v>
      </c>
      <c r="E55" s="135" t="s">
        <v>228</v>
      </c>
      <c r="I55" s="136">
        <f>SUM(I56:I71)</f>
        <v>0</v>
      </c>
      <c r="K55" s="137">
        <f>SUM(K56:K71)</f>
        <v>0.03713</v>
      </c>
      <c r="M55" s="137">
        <f>SUM(M56:M71)</f>
        <v>0.01946</v>
      </c>
      <c r="P55" s="135" t="s">
        <v>107</v>
      </c>
    </row>
    <row r="56" spans="1:16" s="13" customFormat="1" ht="13.5" customHeight="1">
      <c r="A56" s="156" t="s">
        <v>229</v>
      </c>
      <c r="B56" s="156" t="s">
        <v>108</v>
      </c>
      <c r="C56" s="156" t="s">
        <v>142</v>
      </c>
      <c r="D56" s="157" t="s">
        <v>230</v>
      </c>
      <c r="E56" s="158" t="s">
        <v>231</v>
      </c>
      <c r="F56" s="156" t="s">
        <v>204</v>
      </c>
      <c r="G56" s="159">
        <v>1</v>
      </c>
      <c r="H56" s="159"/>
      <c r="I56" s="159">
        <f aca="true" t="shared" si="6" ref="I56:I71">ROUND(G56*H56,2)</f>
        <v>0</v>
      </c>
      <c r="J56" s="160">
        <v>0</v>
      </c>
      <c r="K56" s="161">
        <f aca="true" t="shared" si="7" ref="K56:K71">G56*J56</f>
        <v>0</v>
      </c>
      <c r="L56" s="160">
        <v>0.01946</v>
      </c>
      <c r="M56" s="161">
        <f aca="true" t="shared" si="8" ref="M56:M71">G56*L56</f>
        <v>0.01946</v>
      </c>
      <c r="N56" s="162">
        <v>20</v>
      </c>
      <c r="O56" s="163">
        <v>16</v>
      </c>
      <c r="P56" s="13" t="s">
        <v>113</v>
      </c>
    </row>
    <row r="57" spans="1:16" s="13" customFormat="1" ht="13.5" customHeight="1">
      <c r="A57" s="156" t="s">
        <v>232</v>
      </c>
      <c r="B57" s="156" t="s">
        <v>108</v>
      </c>
      <c r="C57" s="156" t="s">
        <v>142</v>
      </c>
      <c r="D57" s="157" t="s">
        <v>233</v>
      </c>
      <c r="E57" s="158" t="s">
        <v>234</v>
      </c>
      <c r="F57" s="156" t="s">
        <v>204</v>
      </c>
      <c r="G57" s="159">
        <v>1</v>
      </c>
      <c r="H57" s="159"/>
      <c r="I57" s="159">
        <f t="shared" si="6"/>
        <v>0</v>
      </c>
      <c r="J57" s="160">
        <v>0.00223</v>
      </c>
      <c r="K57" s="161">
        <f t="shared" si="7"/>
        <v>0.00223</v>
      </c>
      <c r="L57" s="160">
        <v>0</v>
      </c>
      <c r="M57" s="161">
        <f t="shared" si="8"/>
        <v>0</v>
      </c>
      <c r="N57" s="162">
        <v>20</v>
      </c>
      <c r="O57" s="163">
        <v>16</v>
      </c>
      <c r="P57" s="13" t="s">
        <v>113</v>
      </c>
    </row>
    <row r="58" spans="1:16" s="13" customFormat="1" ht="24" customHeight="1">
      <c r="A58" s="156" t="s">
        <v>235</v>
      </c>
      <c r="B58" s="156" t="s">
        <v>108</v>
      </c>
      <c r="C58" s="156" t="s">
        <v>142</v>
      </c>
      <c r="D58" s="157" t="s">
        <v>236</v>
      </c>
      <c r="E58" s="158" t="s">
        <v>237</v>
      </c>
      <c r="F58" s="156" t="s">
        <v>204</v>
      </c>
      <c r="G58" s="159">
        <v>3</v>
      </c>
      <c r="H58" s="159"/>
      <c r="I58" s="159">
        <f t="shared" si="6"/>
        <v>0</v>
      </c>
      <c r="J58" s="160">
        <v>0.00027</v>
      </c>
      <c r="K58" s="161">
        <f t="shared" si="7"/>
        <v>0.00081</v>
      </c>
      <c r="L58" s="160">
        <v>0</v>
      </c>
      <c r="M58" s="161">
        <f t="shared" si="8"/>
        <v>0</v>
      </c>
      <c r="N58" s="162">
        <v>20</v>
      </c>
      <c r="O58" s="163">
        <v>16</v>
      </c>
      <c r="P58" s="13" t="s">
        <v>113</v>
      </c>
    </row>
    <row r="59" spans="1:16" s="13" customFormat="1" ht="13.5" customHeight="1">
      <c r="A59" s="164" t="s">
        <v>238</v>
      </c>
      <c r="B59" s="164" t="s">
        <v>133</v>
      </c>
      <c r="C59" s="164" t="s">
        <v>134</v>
      </c>
      <c r="D59" s="165" t="s">
        <v>239</v>
      </c>
      <c r="E59" s="166" t="s">
        <v>240</v>
      </c>
      <c r="F59" s="164" t="s">
        <v>112</v>
      </c>
      <c r="G59" s="167">
        <v>2</v>
      </c>
      <c r="H59" s="167"/>
      <c r="I59" s="167">
        <f t="shared" si="6"/>
        <v>0</v>
      </c>
      <c r="J59" s="168">
        <v>0.006</v>
      </c>
      <c r="K59" s="169">
        <f t="shared" si="7"/>
        <v>0.012</v>
      </c>
      <c r="L59" s="168">
        <v>0</v>
      </c>
      <c r="M59" s="169">
        <f t="shared" si="8"/>
        <v>0</v>
      </c>
      <c r="N59" s="170">
        <v>20</v>
      </c>
      <c r="O59" s="171">
        <v>32</v>
      </c>
      <c r="P59" s="172" t="s">
        <v>113</v>
      </c>
    </row>
    <row r="60" spans="1:16" s="13" customFormat="1" ht="13.5" customHeight="1">
      <c r="A60" s="164" t="s">
        <v>241</v>
      </c>
      <c r="B60" s="164" t="s">
        <v>133</v>
      </c>
      <c r="C60" s="164" t="s">
        <v>134</v>
      </c>
      <c r="D60" s="165" t="s">
        <v>242</v>
      </c>
      <c r="E60" s="166" t="s">
        <v>243</v>
      </c>
      <c r="F60" s="164" t="s">
        <v>112</v>
      </c>
      <c r="G60" s="167">
        <v>1</v>
      </c>
      <c r="H60" s="167"/>
      <c r="I60" s="167">
        <f t="shared" si="6"/>
        <v>0</v>
      </c>
      <c r="J60" s="168">
        <v>0.006</v>
      </c>
      <c r="K60" s="169">
        <f t="shared" si="7"/>
        <v>0.006</v>
      </c>
      <c r="L60" s="168">
        <v>0</v>
      </c>
      <c r="M60" s="169">
        <f t="shared" si="8"/>
        <v>0</v>
      </c>
      <c r="N60" s="170">
        <v>20</v>
      </c>
      <c r="O60" s="171">
        <v>32</v>
      </c>
      <c r="P60" s="172" t="s">
        <v>113</v>
      </c>
    </row>
    <row r="61" spans="1:16" s="13" customFormat="1" ht="13.5" customHeight="1">
      <c r="A61" s="164" t="s">
        <v>244</v>
      </c>
      <c r="B61" s="164" t="s">
        <v>133</v>
      </c>
      <c r="C61" s="164" t="s">
        <v>134</v>
      </c>
      <c r="D61" s="165" t="s">
        <v>245</v>
      </c>
      <c r="E61" s="166" t="s">
        <v>246</v>
      </c>
      <c r="F61" s="164" t="s">
        <v>112</v>
      </c>
      <c r="G61" s="167">
        <v>2</v>
      </c>
      <c r="H61" s="167"/>
      <c r="I61" s="167">
        <f t="shared" si="6"/>
        <v>0</v>
      </c>
      <c r="J61" s="168">
        <v>0.0073</v>
      </c>
      <c r="K61" s="169">
        <f t="shared" si="7"/>
        <v>0.0146</v>
      </c>
      <c r="L61" s="168">
        <v>0</v>
      </c>
      <c r="M61" s="169">
        <f t="shared" si="8"/>
        <v>0</v>
      </c>
      <c r="N61" s="170">
        <v>20</v>
      </c>
      <c r="O61" s="171">
        <v>32</v>
      </c>
      <c r="P61" s="172" t="s">
        <v>113</v>
      </c>
    </row>
    <row r="62" spans="1:16" s="13" customFormat="1" ht="13.5" customHeight="1">
      <c r="A62" s="164" t="s">
        <v>247</v>
      </c>
      <c r="B62" s="164" t="s">
        <v>133</v>
      </c>
      <c r="C62" s="164" t="s">
        <v>134</v>
      </c>
      <c r="D62" s="165" t="s">
        <v>248</v>
      </c>
      <c r="E62" s="166" t="s">
        <v>249</v>
      </c>
      <c r="F62" s="164" t="s">
        <v>112</v>
      </c>
      <c r="G62" s="167">
        <v>1</v>
      </c>
      <c r="H62" s="167"/>
      <c r="I62" s="167">
        <f t="shared" si="6"/>
        <v>0</v>
      </c>
      <c r="J62" s="168">
        <v>0</v>
      </c>
      <c r="K62" s="169">
        <f t="shared" si="7"/>
        <v>0</v>
      </c>
      <c r="L62" s="168">
        <v>0</v>
      </c>
      <c r="M62" s="169">
        <f t="shared" si="8"/>
        <v>0</v>
      </c>
      <c r="N62" s="170">
        <v>20</v>
      </c>
      <c r="O62" s="171">
        <v>32</v>
      </c>
      <c r="P62" s="172" t="s">
        <v>113</v>
      </c>
    </row>
    <row r="63" spans="1:16" s="13" customFormat="1" ht="24" customHeight="1">
      <c r="A63" s="156" t="s">
        <v>250</v>
      </c>
      <c r="B63" s="156" t="s">
        <v>108</v>
      </c>
      <c r="C63" s="156" t="s">
        <v>142</v>
      </c>
      <c r="D63" s="157" t="s">
        <v>251</v>
      </c>
      <c r="E63" s="158" t="s">
        <v>252</v>
      </c>
      <c r="F63" s="156" t="s">
        <v>204</v>
      </c>
      <c r="G63" s="159">
        <v>2</v>
      </c>
      <c r="H63" s="159"/>
      <c r="I63" s="159">
        <f t="shared" si="6"/>
        <v>0</v>
      </c>
      <c r="J63" s="160">
        <v>0.00031</v>
      </c>
      <c r="K63" s="161">
        <f t="shared" si="7"/>
        <v>0.00062</v>
      </c>
      <c r="L63" s="160">
        <v>0</v>
      </c>
      <c r="M63" s="161">
        <f t="shared" si="8"/>
        <v>0</v>
      </c>
      <c r="N63" s="162">
        <v>20</v>
      </c>
      <c r="O63" s="163">
        <v>16</v>
      </c>
      <c r="P63" s="13" t="s">
        <v>113</v>
      </c>
    </row>
    <row r="64" spans="1:16" s="13" customFormat="1" ht="13.5" customHeight="1">
      <c r="A64" s="156" t="s">
        <v>253</v>
      </c>
      <c r="B64" s="156" t="s">
        <v>108</v>
      </c>
      <c r="C64" s="156" t="s">
        <v>142</v>
      </c>
      <c r="D64" s="157" t="s">
        <v>254</v>
      </c>
      <c r="E64" s="158" t="s">
        <v>255</v>
      </c>
      <c r="F64" s="156" t="s">
        <v>112</v>
      </c>
      <c r="G64" s="159">
        <v>6</v>
      </c>
      <c r="H64" s="159"/>
      <c r="I64" s="159">
        <f t="shared" si="6"/>
        <v>0</v>
      </c>
      <c r="J64" s="160">
        <v>0.00012</v>
      </c>
      <c r="K64" s="161">
        <f t="shared" si="7"/>
        <v>0.00072</v>
      </c>
      <c r="L64" s="160">
        <v>0</v>
      </c>
      <c r="M64" s="161">
        <f t="shared" si="8"/>
        <v>0</v>
      </c>
      <c r="N64" s="162">
        <v>20</v>
      </c>
      <c r="O64" s="163">
        <v>16</v>
      </c>
      <c r="P64" s="13" t="s">
        <v>113</v>
      </c>
    </row>
    <row r="65" spans="1:16" s="13" customFormat="1" ht="13.5" customHeight="1">
      <c r="A65" s="164" t="s">
        <v>256</v>
      </c>
      <c r="B65" s="164" t="s">
        <v>133</v>
      </c>
      <c r="C65" s="164" t="s">
        <v>134</v>
      </c>
      <c r="D65" s="165" t="s">
        <v>257</v>
      </c>
      <c r="E65" s="166" t="s">
        <v>258</v>
      </c>
      <c r="F65" s="164" t="s">
        <v>112</v>
      </c>
      <c r="G65" s="167">
        <v>4</v>
      </c>
      <c r="H65" s="167"/>
      <c r="I65" s="167">
        <f t="shared" si="6"/>
        <v>0</v>
      </c>
      <c r="J65" s="168">
        <v>0</v>
      </c>
      <c r="K65" s="169">
        <f t="shared" si="7"/>
        <v>0</v>
      </c>
      <c r="L65" s="168">
        <v>0</v>
      </c>
      <c r="M65" s="169">
        <f t="shared" si="8"/>
        <v>0</v>
      </c>
      <c r="N65" s="170">
        <v>20</v>
      </c>
      <c r="O65" s="171">
        <v>32</v>
      </c>
      <c r="P65" s="172" t="s">
        <v>113</v>
      </c>
    </row>
    <row r="66" spans="1:16" s="13" customFormat="1" ht="13.5" customHeight="1">
      <c r="A66" s="164" t="s">
        <v>259</v>
      </c>
      <c r="B66" s="164" t="s">
        <v>133</v>
      </c>
      <c r="C66" s="164" t="s">
        <v>134</v>
      </c>
      <c r="D66" s="165" t="s">
        <v>260</v>
      </c>
      <c r="E66" s="166" t="s">
        <v>261</v>
      </c>
      <c r="F66" s="164" t="s">
        <v>112</v>
      </c>
      <c r="G66" s="167">
        <v>2</v>
      </c>
      <c r="H66" s="167"/>
      <c r="I66" s="167">
        <f t="shared" si="6"/>
        <v>0</v>
      </c>
      <c r="J66" s="168">
        <v>0</v>
      </c>
      <c r="K66" s="169">
        <f t="shared" si="7"/>
        <v>0</v>
      </c>
      <c r="L66" s="168">
        <v>0</v>
      </c>
      <c r="M66" s="169">
        <f t="shared" si="8"/>
        <v>0</v>
      </c>
      <c r="N66" s="170">
        <v>20</v>
      </c>
      <c r="O66" s="171">
        <v>32</v>
      </c>
      <c r="P66" s="172" t="s">
        <v>113</v>
      </c>
    </row>
    <row r="67" spans="1:16" s="13" customFormat="1" ht="24" customHeight="1">
      <c r="A67" s="156" t="s">
        <v>262</v>
      </c>
      <c r="B67" s="156" t="s">
        <v>108</v>
      </c>
      <c r="C67" s="156" t="s">
        <v>142</v>
      </c>
      <c r="D67" s="157" t="s">
        <v>263</v>
      </c>
      <c r="E67" s="158" t="s">
        <v>264</v>
      </c>
      <c r="F67" s="156" t="s">
        <v>112</v>
      </c>
      <c r="G67" s="159">
        <v>3</v>
      </c>
      <c r="H67" s="159"/>
      <c r="I67" s="159">
        <f t="shared" si="6"/>
        <v>0</v>
      </c>
      <c r="J67" s="160">
        <v>3E-05</v>
      </c>
      <c r="K67" s="161">
        <f t="shared" si="7"/>
        <v>9E-05</v>
      </c>
      <c r="L67" s="160">
        <v>0</v>
      </c>
      <c r="M67" s="161">
        <f t="shared" si="8"/>
        <v>0</v>
      </c>
      <c r="N67" s="162">
        <v>20</v>
      </c>
      <c r="O67" s="163">
        <v>16</v>
      </c>
      <c r="P67" s="13" t="s">
        <v>113</v>
      </c>
    </row>
    <row r="68" spans="1:16" s="13" customFormat="1" ht="13.5" customHeight="1">
      <c r="A68" s="156" t="s">
        <v>265</v>
      </c>
      <c r="B68" s="156" t="s">
        <v>108</v>
      </c>
      <c r="C68" s="156" t="s">
        <v>142</v>
      </c>
      <c r="D68" s="157" t="s">
        <v>266</v>
      </c>
      <c r="E68" s="158" t="s">
        <v>267</v>
      </c>
      <c r="F68" s="156" t="s">
        <v>112</v>
      </c>
      <c r="G68" s="159">
        <v>4</v>
      </c>
      <c r="H68" s="159"/>
      <c r="I68" s="159">
        <f t="shared" si="6"/>
        <v>0</v>
      </c>
      <c r="J68" s="160">
        <v>1E-05</v>
      </c>
      <c r="K68" s="161">
        <f t="shared" si="7"/>
        <v>4E-05</v>
      </c>
      <c r="L68" s="160">
        <v>0</v>
      </c>
      <c r="M68" s="161">
        <f t="shared" si="8"/>
        <v>0</v>
      </c>
      <c r="N68" s="162">
        <v>20</v>
      </c>
      <c r="O68" s="163">
        <v>16</v>
      </c>
      <c r="P68" s="13" t="s">
        <v>113</v>
      </c>
    </row>
    <row r="69" spans="1:16" s="13" customFormat="1" ht="13.5" customHeight="1">
      <c r="A69" s="164" t="s">
        <v>268</v>
      </c>
      <c r="B69" s="164" t="s">
        <v>133</v>
      </c>
      <c r="C69" s="164" t="s">
        <v>134</v>
      </c>
      <c r="D69" s="165" t="s">
        <v>269</v>
      </c>
      <c r="E69" s="166" t="s">
        <v>270</v>
      </c>
      <c r="F69" s="164" t="s">
        <v>112</v>
      </c>
      <c r="G69" s="167">
        <v>4</v>
      </c>
      <c r="H69" s="167"/>
      <c r="I69" s="167">
        <f t="shared" si="6"/>
        <v>0</v>
      </c>
      <c r="J69" s="168">
        <v>0</v>
      </c>
      <c r="K69" s="169">
        <f t="shared" si="7"/>
        <v>0</v>
      </c>
      <c r="L69" s="168">
        <v>0</v>
      </c>
      <c r="M69" s="169">
        <f t="shared" si="8"/>
        <v>0</v>
      </c>
      <c r="N69" s="170">
        <v>20</v>
      </c>
      <c r="O69" s="171">
        <v>32</v>
      </c>
      <c r="P69" s="172" t="s">
        <v>113</v>
      </c>
    </row>
    <row r="70" spans="1:16" s="13" customFormat="1" ht="13.5" customHeight="1">
      <c r="A70" s="164" t="s">
        <v>271</v>
      </c>
      <c r="B70" s="164" t="s">
        <v>133</v>
      </c>
      <c r="C70" s="164" t="s">
        <v>134</v>
      </c>
      <c r="D70" s="165" t="s">
        <v>272</v>
      </c>
      <c r="E70" s="166" t="s">
        <v>273</v>
      </c>
      <c r="F70" s="164" t="s">
        <v>112</v>
      </c>
      <c r="G70" s="167">
        <v>2</v>
      </c>
      <c r="H70" s="167"/>
      <c r="I70" s="167">
        <f t="shared" si="6"/>
        <v>0</v>
      </c>
      <c r="J70" s="168">
        <v>0</v>
      </c>
      <c r="K70" s="169">
        <f t="shared" si="7"/>
        <v>0</v>
      </c>
      <c r="L70" s="168">
        <v>0</v>
      </c>
      <c r="M70" s="169">
        <f t="shared" si="8"/>
        <v>0</v>
      </c>
      <c r="N70" s="170">
        <v>20</v>
      </c>
      <c r="O70" s="171">
        <v>32</v>
      </c>
      <c r="P70" s="172" t="s">
        <v>113</v>
      </c>
    </row>
    <row r="71" spans="1:16" s="13" customFormat="1" ht="24" customHeight="1">
      <c r="A71" s="156" t="s">
        <v>274</v>
      </c>
      <c r="B71" s="156" t="s">
        <v>108</v>
      </c>
      <c r="C71" s="156" t="s">
        <v>142</v>
      </c>
      <c r="D71" s="157" t="s">
        <v>275</v>
      </c>
      <c r="E71" s="158" t="s">
        <v>276</v>
      </c>
      <c r="F71" s="156" t="s">
        <v>112</v>
      </c>
      <c r="G71" s="159">
        <v>2</v>
      </c>
      <c r="H71" s="159"/>
      <c r="I71" s="159">
        <f t="shared" si="6"/>
        <v>0</v>
      </c>
      <c r="J71" s="160">
        <v>1E-05</v>
      </c>
      <c r="K71" s="161">
        <f t="shared" si="7"/>
        <v>2E-05</v>
      </c>
      <c r="L71" s="160">
        <v>0</v>
      </c>
      <c r="M71" s="161">
        <f t="shared" si="8"/>
        <v>0</v>
      </c>
      <c r="N71" s="162">
        <v>20</v>
      </c>
      <c r="O71" s="163">
        <v>16</v>
      </c>
      <c r="P71" s="13" t="s">
        <v>113</v>
      </c>
    </row>
    <row r="72" spans="5:13" s="138" customFormat="1" ht="12.75" customHeight="1">
      <c r="E72" s="139" t="s">
        <v>87</v>
      </c>
      <c r="I72" s="140">
        <f>I14+I20</f>
        <v>0</v>
      </c>
      <c r="K72" s="141">
        <f>K14+K20</f>
        <v>0.1278036</v>
      </c>
      <c r="M72" s="141">
        <f>M14+M20</f>
        <v>0.59146</v>
      </c>
    </row>
  </sheetData>
  <sheetProtection selectLockedCells="1" selectUnlockedCells="1"/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7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Zuzina</cp:lastModifiedBy>
  <dcterms:created xsi:type="dcterms:W3CDTF">2016-07-04T10:16:21Z</dcterms:created>
  <dcterms:modified xsi:type="dcterms:W3CDTF">2016-07-04T10:16:21Z</dcterms:modified>
  <cp:category/>
  <cp:version/>
  <cp:contentType/>
  <cp:contentStatus/>
</cp:coreProperties>
</file>